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mc:AlternateContent xmlns:mc="http://schemas.openxmlformats.org/markup-compatibility/2006">
    <mc:Choice Requires="x15">
      <x15ac:absPath xmlns:x15ac="http://schemas.microsoft.com/office/spreadsheetml/2010/11/ac" url="C:\Users\Nusca Vanessa\Desktop\1. SENA 2022\CONVENIOS\CONVENIO 004 GOBERNACIÓN\ADECUACIONES\ANALISIS DE SECTOR EP\"/>
    </mc:Choice>
  </mc:AlternateContent>
  <xr:revisionPtr revIDLastSave="0" documentId="13_ncr:1_{271B79E1-094D-459A-98DF-43620063D3E8}" xr6:coauthVersionLast="47" xr6:coauthVersionMax="47" xr10:uidLastSave="{00000000-0000-0000-0000-000000000000}"/>
  <bookViews>
    <workbookView xWindow="-120" yWindow="-120" windowWidth="20730" windowHeight="11160" tabRatio="747" xr2:uid="{00000000-000D-0000-FFFF-FFFF00000000}"/>
  </bookViews>
  <sheets>
    <sheet name="GENERAL ADECUACIONES SEDES SEN " sheetId="19" r:id="rId1"/>
    <sheet name="1. APU CUARTOS FRIOS" sheetId="10" r:id="rId2"/>
    <sheet name="2. APU ADECUACIONES GENERALES" sheetId="12" r:id="rId3"/>
    <sheet name="3. APU ADECUACIONES TIC" sheetId="18"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187" i="19" l="1"/>
  <c r="M62" i="19"/>
  <c r="M94" i="19"/>
  <c r="N94" i="19" s="1"/>
  <c r="M89" i="19" l="1"/>
  <c r="M87" i="19"/>
  <c r="M41" i="19"/>
  <c r="M34" i="19"/>
  <c r="N87" i="19" l="1"/>
  <c r="M83" i="19"/>
  <c r="N83" i="19" s="1"/>
  <c r="M99" i="19"/>
  <c r="N99" i="19" s="1"/>
  <c r="M88" i="19"/>
  <c r="N89" i="19"/>
  <c r="M90" i="19"/>
  <c r="M91" i="19"/>
  <c r="N91" i="19" s="1"/>
  <c r="M92" i="19"/>
  <c r="N92" i="19" s="1"/>
  <c r="M79" i="19"/>
  <c r="N79" i="19" s="1"/>
  <c r="M80" i="19"/>
  <c r="N80" i="19" s="1"/>
  <c r="M81" i="19"/>
  <c r="N81" i="19" s="1"/>
  <c r="M78" i="19"/>
  <c r="N78" i="19" s="1"/>
  <c r="M75" i="19"/>
  <c r="N75" i="19" s="1"/>
  <c r="M74" i="19"/>
  <c r="M71" i="19"/>
  <c r="N71" i="19" s="1"/>
  <c r="N72" i="19" s="1"/>
  <c r="M67" i="19"/>
  <c r="N67" i="19" s="1"/>
  <c r="M66" i="19"/>
  <c r="N66" i="19" s="1"/>
  <c r="M63" i="19"/>
  <c r="N62" i="19"/>
  <c r="M49" i="19"/>
  <c r="N49" i="19" s="1"/>
  <c r="M50" i="19"/>
  <c r="N50" i="19" s="1"/>
  <c r="M51" i="19"/>
  <c r="N51" i="19" s="1"/>
  <c r="M52" i="19"/>
  <c r="N52" i="19" s="1"/>
  <c r="M53" i="19"/>
  <c r="N53" i="19" s="1"/>
  <c r="M54" i="19"/>
  <c r="N54" i="19" s="1"/>
  <c r="M55" i="19"/>
  <c r="N55" i="19" s="1"/>
  <c r="M56" i="19"/>
  <c r="N56" i="19" s="1"/>
  <c r="M57" i="19"/>
  <c r="N57" i="19" s="1"/>
  <c r="M58" i="19"/>
  <c r="N58" i="19" s="1"/>
  <c r="M59" i="19"/>
  <c r="N59" i="19" s="1"/>
  <c r="M48" i="19"/>
  <c r="N48" i="19" s="1"/>
  <c r="M44" i="19"/>
  <c r="N44" i="19" s="1"/>
  <c r="N45" i="19" s="1"/>
  <c r="M40" i="19"/>
  <c r="N40" i="19" s="1"/>
  <c r="M37" i="19"/>
  <c r="N34" i="19"/>
  <c r="N35" i="19" s="1"/>
  <c r="M20" i="19"/>
  <c r="N20" i="19" s="1"/>
  <c r="M21" i="19"/>
  <c r="N21" i="19" s="1"/>
  <c r="M22" i="19"/>
  <c r="M24" i="19"/>
  <c r="N24" i="19" s="1"/>
  <c r="M25" i="19"/>
  <c r="N25" i="19" s="1"/>
  <c r="M26" i="19"/>
  <c r="N26" i="19" s="1"/>
  <c r="M27" i="19"/>
  <c r="M28" i="19"/>
  <c r="N28" i="19" s="1"/>
  <c r="M29" i="19"/>
  <c r="N29" i="19" s="1"/>
  <c r="M30" i="19"/>
  <c r="N30" i="19" s="1"/>
  <c r="M31" i="19"/>
  <c r="N31" i="19" s="1"/>
  <c r="M19" i="19"/>
  <c r="N19" i="19" s="1"/>
  <c r="M14" i="19"/>
  <c r="M12" i="19"/>
  <c r="N12" i="19" s="1"/>
  <c r="M179" i="19"/>
  <c r="N179" i="19" s="1"/>
  <c r="L179" i="19"/>
  <c r="J179" i="19"/>
  <c r="H179" i="19"/>
  <c r="M178" i="19"/>
  <c r="N178" i="19" s="1"/>
  <c r="L178" i="19"/>
  <c r="J178" i="19"/>
  <c r="H178" i="19"/>
  <c r="M177" i="19"/>
  <c r="N177" i="19" s="1"/>
  <c r="L177" i="19"/>
  <c r="J177" i="19"/>
  <c r="H177" i="19"/>
  <c r="M176" i="19"/>
  <c r="N176" i="19" s="1"/>
  <c r="L176" i="19"/>
  <c r="J176" i="19"/>
  <c r="H176" i="19"/>
  <c r="M175" i="19"/>
  <c r="N175" i="19" s="1"/>
  <c r="L175" i="19"/>
  <c r="J175" i="19"/>
  <c r="H175" i="19"/>
  <c r="M173" i="19"/>
  <c r="N173" i="19" s="1"/>
  <c r="L173" i="19"/>
  <c r="J173" i="19"/>
  <c r="H173" i="19"/>
  <c r="M172" i="19"/>
  <c r="N172" i="19" s="1"/>
  <c r="L172" i="19"/>
  <c r="J172" i="19"/>
  <c r="H172" i="19"/>
  <c r="M171" i="19"/>
  <c r="N171" i="19" s="1"/>
  <c r="L171" i="19"/>
  <c r="J171" i="19"/>
  <c r="H171" i="19"/>
  <c r="M170" i="19"/>
  <c r="N170" i="19" s="1"/>
  <c r="L170" i="19"/>
  <c r="J170" i="19"/>
  <c r="H170" i="19"/>
  <c r="M169" i="19"/>
  <c r="N169" i="19" s="1"/>
  <c r="L169" i="19"/>
  <c r="J169" i="19"/>
  <c r="H169" i="19"/>
  <c r="M168" i="19"/>
  <c r="N168" i="19" s="1"/>
  <c r="L168" i="19"/>
  <c r="J168" i="19"/>
  <c r="H168" i="19"/>
  <c r="M167" i="19"/>
  <c r="N167" i="19" s="1"/>
  <c r="L167" i="19"/>
  <c r="J167" i="19"/>
  <c r="H167" i="19"/>
  <c r="M166" i="19"/>
  <c r="N166" i="19" s="1"/>
  <c r="L166" i="19"/>
  <c r="J166" i="19"/>
  <c r="H166" i="19"/>
  <c r="M164" i="19"/>
  <c r="N164" i="19" s="1"/>
  <c r="L164" i="19"/>
  <c r="J164" i="19"/>
  <c r="H164" i="19"/>
  <c r="M163" i="19"/>
  <c r="N163" i="19" s="1"/>
  <c r="L163" i="19"/>
  <c r="J163" i="19"/>
  <c r="H163" i="19"/>
  <c r="M161" i="19"/>
  <c r="N161" i="19" s="1"/>
  <c r="L161" i="19"/>
  <c r="J161" i="19"/>
  <c r="H161" i="19"/>
  <c r="M160" i="19"/>
  <c r="N160" i="19" s="1"/>
  <c r="L160" i="19"/>
  <c r="J160" i="19"/>
  <c r="H160" i="19"/>
  <c r="M159" i="19"/>
  <c r="N159" i="19" s="1"/>
  <c r="L159" i="19"/>
  <c r="J159" i="19"/>
  <c r="H159" i="19"/>
  <c r="M158" i="19"/>
  <c r="N158" i="19" s="1"/>
  <c r="L158" i="19"/>
  <c r="J158" i="19"/>
  <c r="H158" i="19"/>
  <c r="M157" i="19"/>
  <c r="N157" i="19" s="1"/>
  <c r="L157" i="19"/>
  <c r="J157" i="19"/>
  <c r="H157" i="19"/>
  <c r="M156" i="19"/>
  <c r="N156" i="19" s="1"/>
  <c r="L156" i="19"/>
  <c r="J156" i="19"/>
  <c r="H156" i="19"/>
  <c r="M155" i="19"/>
  <c r="N155" i="19" s="1"/>
  <c r="L155" i="19"/>
  <c r="J155" i="19"/>
  <c r="H155" i="19"/>
  <c r="M154" i="19"/>
  <c r="N154" i="19" s="1"/>
  <c r="L154" i="19"/>
  <c r="J154" i="19"/>
  <c r="H154" i="19"/>
  <c r="M153" i="19"/>
  <c r="N153" i="19" s="1"/>
  <c r="L153" i="19"/>
  <c r="J153" i="19"/>
  <c r="H153" i="19"/>
  <c r="M152" i="19"/>
  <c r="N152" i="19" s="1"/>
  <c r="L152" i="19"/>
  <c r="J152" i="19"/>
  <c r="H152" i="19"/>
  <c r="M151" i="19"/>
  <c r="N151" i="19" s="1"/>
  <c r="L151" i="19"/>
  <c r="J151" i="19"/>
  <c r="H151" i="19"/>
  <c r="M150" i="19"/>
  <c r="N150" i="19" s="1"/>
  <c r="L150" i="19"/>
  <c r="J150" i="19"/>
  <c r="H150" i="19"/>
  <c r="M147" i="19"/>
  <c r="N147" i="19" s="1"/>
  <c r="L147" i="19"/>
  <c r="J147" i="19"/>
  <c r="H147" i="19"/>
  <c r="M146" i="19"/>
  <c r="N146" i="19" s="1"/>
  <c r="L146" i="19"/>
  <c r="J146" i="19"/>
  <c r="H146" i="19"/>
  <c r="M145" i="19"/>
  <c r="N145" i="19" s="1"/>
  <c r="L145" i="19"/>
  <c r="J145" i="19"/>
  <c r="H145" i="19"/>
  <c r="M144" i="19"/>
  <c r="N144" i="19" s="1"/>
  <c r="L144" i="19"/>
  <c r="J144" i="19"/>
  <c r="H144" i="19"/>
  <c r="M143" i="19"/>
  <c r="N143" i="19" s="1"/>
  <c r="L143" i="19"/>
  <c r="J143" i="19"/>
  <c r="H143" i="19"/>
  <c r="M141" i="19"/>
  <c r="N141" i="19" s="1"/>
  <c r="L141" i="19"/>
  <c r="J141" i="19"/>
  <c r="H141" i="19"/>
  <c r="M140" i="19"/>
  <c r="N140" i="19" s="1"/>
  <c r="L140" i="19"/>
  <c r="J140" i="19"/>
  <c r="H140" i="19"/>
  <c r="M139" i="19"/>
  <c r="N139" i="19" s="1"/>
  <c r="L139" i="19"/>
  <c r="J139" i="19"/>
  <c r="H139" i="19"/>
  <c r="M137" i="19"/>
  <c r="N137" i="19" s="1"/>
  <c r="L137" i="19"/>
  <c r="J137" i="19"/>
  <c r="H137" i="19"/>
  <c r="M136" i="19"/>
  <c r="N136" i="19" s="1"/>
  <c r="L136" i="19"/>
  <c r="J136" i="19"/>
  <c r="H136" i="19"/>
  <c r="M135" i="19"/>
  <c r="N135" i="19" s="1"/>
  <c r="L135" i="19"/>
  <c r="J135" i="19"/>
  <c r="H135" i="19"/>
  <c r="M134" i="19"/>
  <c r="N134" i="19" s="1"/>
  <c r="L134" i="19"/>
  <c r="J134" i="19"/>
  <c r="H134" i="19"/>
  <c r="M133" i="19"/>
  <c r="N133" i="19" s="1"/>
  <c r="L133" i="19"/>
  <c r="J133" i="19"/>
  <c r="H133" i="19"/>
  <c r="M131" i="19"/>
  <c r="N131" i="19" s="1"/>
  <c r="L131" i="19"/>
  <c r="J131" i="19"/>
  <c r="H131" i="19"/>
  <c r="M130" i="19"/>
  <c r="N130" i="19" s="1"/>
  <c r="L130" i="19"/>
  <c r="J130" i="19"/>
  <c r="H130" i="19"/>
  <c r="M128" i="19"/>
  <c r="N128" i="19" s="1"/>
  <c r="L128" i="19"/>
  <c r="J128" i="19"/>
  <c r="H128" i="19"/>
  <c r="M127" i="19"/>
  <c r="N127" i="19" s="1"/>
  <c r="L127" i="19"/>
  <c r="J127" i="19"/>
  <c r="H127" i="19"/>
  <c r="M126" i="19"/>
  <c r="N126" i="19" s="1"/>
  <c r="L126" i="19"/>
  <c r="J126" i="19"/>
  <c r="H126" i="19"/>
  <c r="M124" i="19"/>
  <c r="N124" i="19" s="1"/>
  <c r="L124" i="19"/>
  <c r="J124" i="19"/>
  <c r="H124" i="19"/>
  <c r="M123" i="19"/>
  <c r="N123" i="19" s="1"/>
  <c r="L123" i="19"/>
  <c r="J123" i="19"/>
  <c r="H123" i="19"/>
  <c r="M122" i="19"/>
  <c r="N122" i="19" s="1"/>
  <c r="L122" i="19"/>
  <c r="J122" i="19"/>
  <c r="H122" i="19"/>
  <c r="M121" i="19"/>
  <c r="N121" i="19" s="1"/>
  <c r="L121" i="19"/>
  <c r="J121" i="19"/>
  <c r="H121" i="19"/>
  <c r="M120" i="19"/>
  <c r="N120" i="19" s="1"/>
  <c r="L120" i="19"/>
  <c r="J120" i="19"/>
  <c r="H120" i="19"/>
  <c r="M119" i="19"/>
  <c r="N119" i="19" s="1"/>
  <c r="L119" i="19"/>
  <c r="J119" i="19"/>
  <c r="H119" i="19"/>
  <c r="M118" i="19"/>
  <c r="N118" i="19" s="1"/>
  <c r="L118" i="19"/>
  <c r="J118" i="19"/>
  <c r="H118" i="19"/>
  <c r="M117" i="19"/>
  <c r="N117" i="19" s="1"/>
  <c r="L117" i="19"/>
  <c r="J117" i="19"/>
  <c r="H117" i="19"/>
  <c r="M114" i="19"/>
  <c r="N114" i="19" s="1"/>
  <c r="L114" i="19"/>
  <c r="J114" i="19"/>
  <c r="H114" i="19"/>
  <c r="M113" i="19"/>
  <c r="N113" i="19" s="1"/>
  <c r="L113" i="19"/>
  <c r="J113" i="19"/>
  <c r="H113" i="19"/>
  <c r="M112" i="19"/>
  <c r="N112" i="19" s="1"/>
  <c r="L112" i="19"/>
  <c r="J112" i="19"/>
  <c r="H112" i="19"/>
  <c r="M111" i="19"/>
  <c r="N111" i="19" s="1"/>
  <c r="L111" i="19"/>
  <c r="J111" i="19"/>
  <c r="H111" i="19"/>
  <c r="M110" i="19"/>
  <c r="N110" i="19" s="1"/>
  <c r="L110" i="19"/>
  <c r="J110" i="19"/>
  <c r="H110" i="19"/>
  <c r="M109" i="19"/>
  <c r="N109" i="19" s="1"/>
  <c r="L109" i="19"/>
  <c r="J109" i="19"/>
  <c r="H109" i="19"/>
  <c r="M108" i="19"/>
  <c r="N108" i="19" s="1"/>
  <c r="J108" i="19"/>
  <c r="H108" i="19"/>
  <c r="M107" i="19"/>
  <c r="N107" i="19" s="1"/>
  <c r="L107" i="19"/>
  <c r="J107" i="19"/>
  <c r="H107" i="19"/>
  <c r="M106" i="19"/>
  <c r="N106" i="19" s="1"/>
  <c r="L106" i="19"/>
  <c r="J106" i="19"/>
  <c r="H106" i="19"/>
  <c r="M105" i="19"/>
  <c r="N105" i="19" s="1"/>
  <c r="L105" i="19"/>
  <c r="J105" i="19"/>
  <c r="H105" i="19"/>
  <c r="M104" i="19"/>
  <c r="N104" i="19" s="1"/>
  <c r="J104" i="19"/>
  <c r="H104" i="19"/>
  <c r="M103" i="19"/>
  <c r="N103" i="19" s="1"/>
  <c r="L103" i="19"/>
  <c r="J103" i="19"/>
  <c r="H103" i="19"/>
  <c r="M102" i="19"/>
  <c r="N102" i="19" s="1"/>
  <c r="L102" i="19"/>
  <c r="J102" i="19"/>
  <c r="H102" i="19"/>
  <c r="M101" i="19"/>
  <c r="N101" i="19" s="1"/>
  <c r="L101" i="19"/>
  <c r="J101" i="19"/>
  <c r="H101" i="19"/>
  <c r="M100" i="19"/>
  <c r="N100" i="19" s="1"/>
  <c r="L100" i="19"/>
  <c r="J100" i="19"/>
  <c r="H100" i="19"/>
  <c r="L99" i="19"/>
  <c r="J99" i="19"/>
  <c r="H99" i="19"/>
  <c r="L94" i="19"/>
  <c r="J94" i="19"/>
  <c r="H94" i="19"/>
  <c r="L92" i="19"/>
  <c r="J92" i="19"/>
  <c r="H92" i="19"/>
  <c r="L91" i="19"/>
  <c r="J91" i="19"/>
  <c r="H91" i="19"/>
  <c r="L90" i="19"/>
  <c r="J90" i="19"/>
  <c r="H90" i="19"/>
  <c r="L89" i="19"/>
  <c r="J89" i="19"/>
  <c r="H89" i="19"/>
  <c r="F88" i="19"/>
  <c r="L88" i="19" s="1"/>
  <c r="L87" i="19"/>
  <c r="J87" i="19"/>
  <c r="H87" i="19"/>
  <c r="L83" i="19"/>
  <c r="J83" i="19"/>
  <c r="H83" i="19"/>
  <c r="L81" i="19"/>
  <c r="J81" i="19"/>
  <c r="H81" i="19"/>
  <c r="L80" i="19"/>
  <c r="J80" i="19"/>
  <c r="H80" i="19"/>
  <c r="J79" i="19"/>
  <c r="H79" i="19"/>
  <c r="L78" i="19"/>
  <c r="J78" i="19"/>
  <c r="H78" i="19"/>
  <c r="L75" i="19"/>
  <c r="J75" i="19"/>
  <c r="H75" i="19"/>
  <c r="N74" i="19"/>
  <c r="L74" i="19"/>
  <c r="J74" i="19"/>
  <c r="H74" i="19"/>
  <c r="L71" i="19"/>
  <c r="J71" i="19"/>
  <c r="H71" i="19"/>
  <c r="L67" i="19"/>
  <c r="J67" i="19"/>
  <c r="H67" i="19"/>
  <c r="L66" i="19"/>
  <c r="J66" i="19"/>
  <c r="H66" i="19"/>
  <c r="N63" i="19"/>
  <c r="L63" i="19"/>
  <c r="J63" i="19"/>
  <c r="H63" i="19"/>
  <c r="L62" i="19"/>
  <c r="J62" i="19"/>
  <c r="H62" i="19"/>
  <c r="L59" i="19"/>
  <c r="J59" i="19"/>
  <c r="H59" i="19"/>
  <c r="L58" i="19"/>
  <c r="J58" i="19"/>
  <c r="H58" i="19"/>
  <c r="L57" i="19"/>
  <c r="J57" i="19"/>
  <c r="H57" i="19"/>
  <c r="L56" i="19"/>
  <c r="J56" i="19"/>
  <c r="H56" i="19"/>
  <c r="L55" i="19"/>
  <c r="J55" i="19"/>
  <c r="H55" i="19"/>
  <c r="L54" i="19"/>
  <c r="J54" i="19"/>
  <c r="H54" i="19"/>
  <c r="L53" i="19"/>
  <c r="J53" i="19"/>
  <c r="H53" i="19"/>
  <c r="L52" i="19"/>
  <c r="J52" i="19"/>
  <c r="H52" i="19"/>
  <c r="L51" i="19"/>
  <c r="J51" i="19"/>
  <c r="H51" i="19"/>
  <c r="L50" i="19"/>
  <c r="J50" i="19"/>
  <c r="H50" i="19"/>
  <c r="L49" i="19"/>
  <c r="J49" i="19"/>
  <c r="H49" i="19"/>
  <c r="L48" i="19"/>
  <c r="J48" i="19"/>
  <c r="H48" i="19"/>
  <c r="L44" i="19"/>
  <c r="J44" i="19"/>
  <c r="H44" i="19"/>
  <c r="N41" i="19"/>
  <c r="L41" i="19"/>
  <c r="J41" i="19"/>
  <c r="H41" i="19"/>
  <c r="L40" i="19"/>
  <c r="J40" i="19"/>
  <c r="H40" i="19"/>
  <c r="N37" i="19"/>
  <c r="N38" i="19" s="1"/>
  <c r="L37" i="19"/>
  <c r="J37" i="19"/>
  <c r="H37" i="19"/>
  <c r="L34" i="19"/>
  <c r="J34" i="19"/>
  <c r="H34" i="19"/>
  <c r="L31" i="19"/>
  <c r="J31" i="19"/>
  <c r="H31" i="19"/>
  <c r="L30" i="19"/>
  <c r="J30" i="19"/>
  <c r="H30" i="19"/>
  <c r="L29" i="19"/>
  <c r="J29" i="19"/>
  <c r="H29" i="19"/>
  <c r="L28" i="19"/>
  <c r="J28" i="19"/>
  <c r="H28" i="19"/>
  <c r="N27" i="19"/>
  <c r="L27" i="19"/>
  <c r="J27" i="19"/>
  <c r="H27" i="19"/>
  <c r="L26" i="19"/>
  <c r="J26" i="19"/>
  <c r="H26" i="19"/>
  <c r="L25" i="19"/>
  <c r="J25" i="19"/>
  <c r="H25" i="19"/>
  <c r="L24" i="19"/>
  <c r="J24" i="19"/>
  <c r="H24" i="19"/>
  <c r="N23" i="19"/>
  <c r="L23" i="19"/>
  <c r="J23" i="19"/>
  <c r="H23" i="19"/>
  <c r="N22" i="19"/>
  <c r="L22" i="19"/>
  <c r="J22" i="19"/>
  <c r="H22" i="19"/>
  <c r="L21" i="19"/>
  <c r="J21" i="19"/>
  <c r="H21" i="19"/>
  <c r="L20" i="19"/>
  <c r="J20" i="19"/>
  <c r="H20" i="19"/>
  <c r="L19" i="19"/>
  <c r="J19" i="19"/>
  <c r="H19" i="19"/>
  <c r="F14" i="19"/>
  <c r="M13" i="19"/>
  <c r="F13" i="19"/>
  <c r="L13" i="19" s="1"/>
  <c r="L12" i="19"/>
  <c r="J12" i="19"/>
  <c r="H12" i="19"/>
  <c r="J14" i="19" l="1"/>
  <c r="H14" i="19"/>
  <c r="N42" i="19"/>
  <c r="N180" i="19"/>
  <c r="N90" i="19"/>
  <c r="N84" i="19"/>
  <c r="N88" i="19"/>
  <c r="N76" i="19"/>
  <c r="N68" i="19"/>
  <c r="N64" i="19"/>
  <c r="N148" i="19"/>
  <c r="N115" i="19"/>
  <c r="N32" i="19"/>
  <c r="N60" i="19"/>
  <c r="H88" i="19"/>
  <c r="J88" i="19"/>
  <c r="N13" i="19"/>
  <c r="H13" i="19"/>
  <c r="J13" i="19"/>
  <c r="L14" i="19"/>
  <c r="N14" i="19"/>
  <c r="H2743" i="18"/>
  <c r="H2742" i="18"/>
  <c r="H2736" i="18"/>
  <c r="H2735" i="18"/>
  <c r="H2733" i="18"/>
  <c r="H2732" i="18"/>
  <c r="H2731" i="18"/>
  <c r="H2730" i="18"/>
  <c r="H2729" i="18"/>
  <c r="H2728" i="18"/>
  <c r="H2727" i="18"/>
  <c r="H2726" i="18"/>
  <c r="I2726" i="18" s="1"/>
  <c r="H2704" i="18"/>
  <c r="H2703" i="18"/>
  <c r="I2703" i="18" s="1"/>
  <c r="H2697" i="18"/>
  <c r="H2696" i="18"/>
  <c r="I2696" i="18" s="1"/>
  <c r="G2699" i="18" s="1"/>
  <c r="H2699" i="18" s="1"/>
  <c r="I2699" i="18" s="1"/>
  <c r="H2694" i="18"/>
  <c r="H2693" i="18"/>
  <c r="H2692" i="18"/>
  <c r="H2691" i="18"/>
  <c r="H2690" i="18"/>
  <c r="H2689" i="18"/>
  <c r="H2688" i="18"/>
  <c r="H2687" i="18"/>
  <c r="I2687" i="18" s="1"/>
  <c r="H2665" i="18"/>
  <c r="H2664" i="18"/>
  <c r="I2664" i="18" s="1"/>
  <c r="H2662" i="18"/>
  <c r="H2661" i="18"/>
  <c r="H2658" i="18"/>
  <c r="H2657" i="18"/>
  <c r="I2657" i="18" s="1"/>
  <c r="G2660" i="18" s="1"/>
  <c r="H2660" i="18" s="1"/>
  <c r="H2655" i="18"/>
  <c r="H2654" i="18"/>
  <c r="H2653" i="18"/>
  <c r="H2652" i="18"/>
  <c r="H2651" i="18"/>
  <c r="H2650" i="18"/>
  <c r="H2649" i="18"/>
  <c r="H2648" i="18"/>
  <c r="H2626" i="18"/>
  <c r="H2625" i="18"/>
  <c r="I2625" i="18" s="1"/>
  <c r="H2623" i="18"/>
  <c r="H2622" i="18"/>
  <c r="H2619" i="18"/>
  <c r="H2618" i="18"/>
  <c r="I2618" i="18" s="1"/>
  <c r="G2621" i="18" s="1"/>
  <c r="H2621" i="18" s="1"/>
  <c r="I2621" i="18" s="1"/>
  <c r="H2616" i="18"/>
  <c r="H2615" i="18"/>
  <c r="H2614" i="18"/>
  <c r="H2613" i="18"/>
  <c r="H2612" i="18"/>
  <c r="H2611" i="18"/>
  <c r="H2610" i="18"/>
  <c r="H2609" i="18"/>
  <c r="I2609" i="18" s="1"/>
  <c r="H2587" i="18"/>
  <c r="H2586" i="18"/>
  <c r="I2586" i="18" s="1"/>
  <c r="H2584" i="18"/>
  <c r="H2583" i="18"/>
  <c r="H2580" i="18"/>
  <c r="I2579" i="18"/>
  <c r="G2582" i="18" s="1"/>
  <c r="H2582" i="18" s="1"/>
  <c r="H2579" i="18"/>
  <c r="H2577" i="18"/>
  <c r="H2576" i="18"/>
  <c r="H2575" i="18"/>
  <c r="H2574" i="18"/>
  <c r="H2573" i="18"/>
  <c r="H2572" i="18"/>
  <c r="H2571" i="18"/>
  <c r="H2570" i="18"/>
  <c r="H2569" i="18"/>
  <c r="H2568" i="18"/>
  <c r="H2546" i="18"/>
  <c r="H2545" i="18"/>
  <c r="H2543" i="18"/>
  <c r="H2542" i="18"/>
  <c r="H2539" i="18"/>
  <c r="H2538" i="18"/>
  <c r="I2538" i="18" s="1"/>
  <c r="G2541" i="18" s="1"/>
  <c r="H2541" i="18" s="1"/>
  <c r="H2536" i="18"/>
  <c r="H2535" i="18"/>
  <c r="H2534" i="18"/>
  <c r="H2533" i="18"/>
  <c r="H2532" i="18"/>
  <c r="H2531" i="18"/>
  <c r="H2530" i="18"/>
  <c r="H2528" i="18"/>
  <c r="H2505" i="18"/>
  <c r="H2504" i="18"/>
  <c r="H2502" i="18"/>
  <c r="H2501" i="18"/>
  <c r="H2498" i="18"/>
  <c r="H2497" i="18"/>
  <c r="I2497" i="18" s="1"/>
  <c r="G2500" i="18" s="1"/>
  <c r="H2500" i="18" s="1"/>
  <c r="I2500" i="18" s="1"/>
  <c r="H2495" i="18"/>
  <c r="H2494" i="18"/>
  <c r="H2493" i="18"/>
  <c r="H2492" i="18"/>
  <c r="H2491" i="18"/>
  <c r="H2490" i="18"/>
  <c r="H2489" i="18"/>
  <c r="H2488" i="18"/>
  <c r="H2487" i="18"/>
  <c r="H2486" i="18"/>
  <c r="I2486" i="18" s="1"/>
  <c r="H2464" i="18"/>
  <c r="H2463" i="18"/>
  <c r="I2463" i="18" s="1"/>
  <c r="H2461" i="18"/>
  <c r="H2460" i="18"/>
  <c r="H2457" i="18"/>
  <c r="H2456" i="18"/>
  <c r="I2456" i="18" s="1"/>
  <c r="G2459" i="18" s="1"/>
  <c r="H2459" i="18" s="1"/>
  <c r="H2454" i="18"/>
  <c r="H2453" i="18"/>
  <c r="H2452" i="18"/>
  <c r="H2451" i="18"/>
  <c r="H2450" i="18"/>
  <c r="H2449" i="18"/>
  <c r="H2448" i="18"/>
  <c r="H2447" i="18"/>
  <c r="H2446" i="18"/>
  <c r="H2445" i="18"/>
  <c r="H2423" i="18"/>
  <c r="H2422" i="18"/>
  <c r="I2422" i="18" s="1"/>
  <c r="H2420" i="18"/>
  <c r="H2419" i="18"/>
  <c r="H2416" i="18"/>
  <c r="H2415" i="18"/>
  <c r="I2415" i="18" s="1"/>
  <c r="G2418" i="18" s="1"/>
  <c r="H2418" i="18" s="1"/>
  <c r="H2413" i="18"/>
  <c r="H2412" i="18"/>
  <c r="H2411" i="18"/>
  <c r="H2410" i="18"/>
  <c r="H2409" i="18"/>
  <c r="H2408" i="18"/>
  <c r="I2404" i="18" s="1"/>
  <c r="H2407" i="18"/>
  <c r="H2405" i="18"/>
  <c r="H2382" i="18"/>
  <c r="H2381" i="18"/>
  <c r="H2379" i="18"/>
  <c r="H2378" i="18"/>
  <c r="H2375" i="18"/>
  <c r="H2374" i="18"/>
  <c r="H2372" i="18"/>
  <c r="H2371" i="18"/>
  <c r="H2370" i="18"/>
  <c r="H2369" i="18"/>
  <c r="H2368" i="18"/>
  <c r="H2367" i="18"/>
  <c r="H2366" i="18"/>
  <c r="H2365" i="18"/>
  <c r="H2364" i="18"/>
  <c r="H2363" i="18"/>
  <c r="H2362" i="18"/>
  <c r="I2362" i="18" s="1"/>
  <c r="H2340" i="18"/>
  <c r="H2339" i="18"/>
  <c r="I2339" i="18" s="1"/>
  <c r="H2337" i="18"/>
  <c r="H2336" i="18"/>
  <c r="H2333" i="18"/>
  <c r="H2332" i="18"/>
  <c r="I2332" i="18" s="1"/>
  <c r="G2335" i="18" s="1"/>
  <c r="H2335" i="18" s="1"/>
  <c r="H2330" i="18"/>
  <c r="H2329" i="18"/>
  <c r="H2328" i="18"/>
  <c r="H2327" i="18"/>
  <c r="H2326" i="18"/>
  <c r="H2325" i="18"/>
  <c r="H2324" i="18"/>
  <c r="H2323" i="18"/>
  <c r="I2323" i="18" s="1"/>
  <c r="H2301" i="18"/>
  <c r="H2300" i="18"/>
  <c r="H2298" i="18"/>
  <c r="H2297" i="18"/>
  <c r="H2294" i="18"/>
  <c r="H2293" i="18"/>
  <c r="I2293" i="18" s="1"/>
  <c r="G2296" i="18" s="1"/>
  <c r="H2296" i="18" s="1"/>
  <c r="I2296" i="18" s="1"/>
  <c r="H2291" i="18"/>
  <c r="H2290" i="18"/>
  <c r="H2289" i="18"/>
  <c r="H2288" i="18"/>
  <c r="H2287" i="18"/>
  <c r="H2286" i="18"/>
  <c r="H2285" i="18"/>
  <c r="H2284" i="18"/>
  <c r="I2284" i="18" s="1"/>
  <c r="H2262" i="18"/>
  <c r="H2261" i="18"/>
  <c r="H2259" i="18"/>
  <c r="H2258" i="18"/>
  <c r="H2255" i="18"/>
  <c r="H2254" i="18"/>
  <c r="H2252" i="18"/>
  <c r="H2251" i="18"/>
  <c r="H2250" i="18"/>
  <c r="H2249" i="18"/>
  <c r="H2248" i="18"/>
  <c r="H2247" i="18"/>
  <c r="H2246" i="18"/>
  <c r="H2245" i="18"/>
  <c r="H2244" i="18"/>
  <c r="H2243" i="18"/>
  <c r="H2242" i="18"/>
  <c r="I2242" i="18" s="1"/>
  <c r="H2220" i="18"/>
  <c r="H2219" i="18"/>
  <c r="I2219" i="18" s="1"/>
  <c r="H2217" i="18"/>
  <c r="H2216" i="18"/>
  <c r="H2213" i="18"/>
  <c r="H2212" i="18"/>
  <c r="I2212" i="18" s="1"/>
  <c r="G2215" i="18" s="1"/>
  <c r="H2215" i="18" s="1"/>
  <c r="H2210" i="18"/>
  <c r="H2209" i="18"/>
  <c r="H2208" i="18"/>
  <c r="H2207" i="18"/>
  <c r="H2206" i="18"/>
  <c r="H2205" i="18"/>
  <c r="H2204" i="18"/>
  <c r="H2203" i="18"/>
  <c r="H2202" i="18"/>
  <c r="H2201" i="18"/>
  <c r="I2201" i="18" s="1"/>
  <c r="H2179" i="18"/>
  <c r="H2178" i="18"/>
  <c r="I2178" i="18" s="1"/>
  <c r="H2176" i="18"/>
  <c r="H2175" i="18"/>
  <c r="H2172" i="18"/>
  <c r="H2171" i="18"/>
  <c r="I2171" i="18" s="1"/>
  <c r="G2174" i="18" s="1"/>
  <c r="H2174" i="18" s="1"/>
  <c r="I2174" i="18" s="1"/>
  <c r="H2169" i="18"/>
  <c r="H2168" i="18"/>
  <c r="H2167" i="18"/>
  <c r="H2166" i="18"/>
  <c r="H2165" i="18"/>
  <c r="H2164" i="18"/>
  <c r="H2163" i="18"/>
  <c r="H2162" i="18"/>
  <c r="H2161" i="18"/>
  <c r="H2160" i="18"/>
  <c r="H2138" i="18"/>
  <c r="H2137" i="18"/>
  <c r="I2137" i="18" s="1"/>
  <c r="H2135" i="18"/>
  <c r="H2134" i="18"/>
  <c r="H2131" i="18"/>
  <c r="H2130" i="18"/>
  <c r="I2130" i="18" s="1"/>
  <c r="G2133" i="18" s="1"/>
  <c r="H2133" i="18" s="1"/>
  <c r="I2133" i="18" s="1"/>
  <c r="H2128" i="18"/>
  <c r="H2127" i="18"/>
  <c r="H2126" i="18"/>
  <c r="H2125" i="18"/>
  <c r="H2124" i="18"/>
  <c r="H2123" i="18"/>
  <c r="H2122" i="18"/>
  <c r="I2121" i="18"/>
  <c r="I2139" i="18" s="1"/>
  <c r="H2121" i="18"/>
  <c r="H2099" i="18"/>
  <c r="H2098" i="18"/>
  <c r="I2098" i="18" s="1"/>
  <c r="H2096" i="18"/>
  <c r="H2095" i="18"/>
  <c r="H2092" i="18"/>
  <c r="H2091" i="18"/>
  <c r="I2091" i="18" s="1"/>
  <c r="G2094" i="18" s="1"/>
  <c r="H2094" i="18" s="1"/>
  <c r="I2094" i="18" s="1"/>
  <c r="H2089" i="18"/>
  <c r="H2088" i="18"/>
  <c r="H2087" i="18"/>
  <c r="H2086" i="18"/>
  <c r="H2085" i="18"/>
  <c r="H2084" i="18"/>
  <c r="H2083" i="18"/>
  <c r="I2082" i="18"/>
  <c r="H2082" i="18"/>
  <c r="H2060" i="18"/>
  <c r="H2059" i="18"/>
  <c r="H2057" i="18"/>
  <c r="H2056" i="18"/>
  <c r="H2053" i="18"/>
  <c r="H2052" i="18"/>
  <c r="I2052" i="18" s="1"/>
  <c r="G2055" i="18" s="1"/>
  <c r="H2055" i="18" s="1"/>
  <c r="H2050" i="18"/>
  <c r="H2049" i="18"/>
  <c r="H2048" i="18"/>
  <c r="H2047" i="18"/>
  <c r="H2046" i="18"/>
  <c r="H2045" i="18"/>
  <c r="H2044" i="18"/>
  <c r="H2043" i="18"/>
  <c r="H2021" i="18"/>
  <c r="H2020" i="18"/>
  <c r="I2020" i="18" s="1"/>
  <c r="H2018" i="18"/>
  <c r="H2017" i="18"/>
  <c r="H2014" i="18"/>
  <c r="H2013" i="18"/>
  <c r="I2013" i="18" s="1"/>
  <c r="G2016" i="18" s="1"/>
  <c r="H2016" i="18" s="1"/>
  <c r="H2011" i="18"/>
  <c r="H2010" i="18"/>
  <c r="H2009" i="18"/>
  <c r="H2008" i="18"/>
  <c r="H2007" i="18"/>
  <c r="H2006" i="18"/>
  <c r="H2005" i="18"/>
  <c r="H2004" i="18"/>
  <c r="H1984" i="18"/>
  <c r="H1983" i="18"/>
  <c r="I1983" i="18" s="1"/>
  <c r="H1981" i="18"/>
  <c r="H1980" i="18"/>
  <c r="H1977" i="18"/>
  <c r="H1976" i="18"/>
  <c r="I1976" i="18" s="1"/>
  <c r="G1979" i="18" s="1"/>
  <c r="H1979" i="18" s="1"/>
  <c r="I1979" i="18" s="1"/>
  <c r="H1974" i="18"/>
  <c r="H1973" i="18"/>
  <c r="H1972" i="18"/>
  <c r="H1971" i="18"/>
  <c r="H1970" i="18"/>
  <c r="H1969" i="18"/>
  <c r="H1968" i="18"/>
  <c r="H1967" i="18"/>
  <c r="H1966" i="18"/>
  <c r="H1965" i="18"/>
  <c r="H1945" i="18"/>
  <c r="H1944" i="18"/>
  <c r="I1944" i="18" s="1"/>
  <c r="H1938" i="18"/>
  <c r="H1937" i="18"/>
  <c r="I1937" i="18" s="1"/>
  <c r="G1940" i="18" s="1"/>
  <c r="H1940" i="18" s="1"/>
  <c r="I1940" i="18" s="1"/>
  <c r="H1935" i="18"/>
  <c r="H1934" i="18"/>
  <c r="H1933" i="18"/>
  <c r="H1932" i="18"/>
  <c r="H1931" i="18"/>
  <c r="H1930" i="18"/>
  <c r="H1929" i="18"/>
  <c r="H1928" i="18"/>
  <c r="H1927" i="18"/>
  <c r="H1926" i="18"/>
  <c r="H1906" i="18"/>
  <c r="H1905" i="18"/>
  <c r="I1905" i="18" s="1"/>
  <c r="H1899" i="18"/>
  <c r="H1898" i="18"/>
  <c r="I1898" i="18" s="1"/>
  <c r="G1901" i="18" s="1"/>
  <c r="H1901" i="18" s="1"/>
  <c r="I1901" i="18" s="1"/>
  <c r="H1896" i="18"/>
  <c r="H1895" i="18"/>
  <c r="H1894" i="18"/>
  <c r="H1893" i="18"/>
  <c r="H1892" i="18"/>
  <c r="H1891" i="18"/>
  <c r="H1890" i="18"/>
  <c r="H1889" i="18"/>
  <c r="H1888" i="18"/>
  <c r="I1887" i="18"/>
  <c r="H1887" i="18"/>
  <c r="H1865" i="18"/>
  <c r="H1864" i="18"/>
  <c r="I1864" i="18" s="1"/>
  <c r="H1862" i="18"/>
  <c r="H1861" i="18"/>
  <c r="H1858" i="18"/>
  <c r="H1857" i="18"/>
  <c r="I1857" i="18" s="1"/>
  <c r="G1860" i="18" s="1"/>
  <c r="H1860" i="18" s="1"/>
  <c r="I1860" i="18" s="1"/>
  <c r="H1855" i="18"/>
  <c r="H1854" i="18"/>
  <c r="H1853" i="18"/>
  <c r="H1852" i="18"/>
  <c r="H1851" i="18"/>
  <c r="H1850" i="18"/>
  <c r="H1849" i="18"/>
  <c r="I1848" i="18"/>
  <c r="H1848" i="18"/>
  <c r="H1826" i="18"/>
  <c r="H1825" i="18"/>
  <c r="I1825" i="18" s="1"/>
  <c r="H1823" i="18"/>
  <c r="H1822" i="18"/>
  <c r="H1819" i="18"/>
  <c r="H1818" i="18"/>
  <c r="I1818" i="18" s="1"/>
  <c r="G1821" i="18" s="1"/>
  <c r="H1821" i="18" s="1"/>
  <c r="H1816" i="18"/>
  <c r="H1815" i="18"/>
  <c r="H1814" i="18"/>
  <c r="H1813" i="18"/>
  <c r="H1812" i="18"/>
  <c r="H1811" i="18"/>
  <c r="H1810" i="18"/>
  <c r="H1809" i="18"/>
  <c r="H1787" i="18"/>
  <c r="H1786" i="18"/>
  <c r="I1786" i="18" s="1"/>
  <c r="H1784" i="18"/>
  <c r="H1783" i="18"/>
  <c r="H1780" i="18"/>
  <c r="H1779" i="18"/>
  <c r="I1779" i="18" s="1"/>
  <c r="G1782" i="18" s="1"/>
  <c r="H1782" i="18" s="1"/>
  <c r="H1777" i="18"/>
  <c r="H1776" i="18"/>
  <c r="H1775" i="18"/>
  <c r="H1774" i="18"/>
  <c r="H1773" i="18"/>
  <c r="H1772" i="18"/>
  <c r="H1771" i="18"/>
  <c r="H1770" i="18"/>
  <c r="H1748" i="18"/>
  <c r="H1747" i="18"/>
  <c r="I1747" i="18" s="1"/>
  <c r="H1745" i="18"/>
  <c r="H1744" i="18"/>
  <c r="H1741" i="18"/>
  <c r="H1740" i="18"/>
  <c r="I1740" i="18" s="1"/>
  <c r="G1743" i="18" s="1"/>
  <c r="H1743" i="18" s="1"/>
  <c r="I1743" i="18" s="1"/>
  <c r="H1738" i="18"/>
  <c r="H1737" i="18"/>
  <c r="H1736" i="18"/>
  <c r="H1735" i="18"/>
  <c r="H1734" i="18"/>
  <c r="H1733" i="18"/>
  <c r="H1732" i="18"/>
  <c r="H1731" i="18"/>
  <c r="I1731" i="18" s="1"/>
  <c r="H1709" i="18"/>
  <c r="H1708" i="18"/>
  <c r="I1708" i="18" s="1"/>
  <c r="H1706" i="18"/>
  <c r="H1705" i="18"/>
  <c r="H1702" i="18"/>
  <c r="H1701" i="18"/>
  <c r="I1701" i="18" s="1"/>
  <c r="G1704" i="18" s="1"/>
  <c r="H1704" i="18" s="1"/>
  <c r="I1704" i="18" s="1"/>
  <c r="H1699" i="18"/>
  <c r="H1698" i="18"/>
  <c r="H1697" i="18"/>
  <c r="H1696" i="18"/>
  <c r="H1695" i="18"/>
  <c r="H1694" i="18"/>
  <c r="H1693" i="18"/>
  <c r="H1692" i="18"/>
  <c r="I1692" i="18" s="1"/>
  <c r="H1670" i="18"/>
  <c r="H1669" i="18"/>
  <c r="I1669" i="18" s="1"/>
  <c r="H1667" i="18"/>
  <c r="H1666" i="18"/>
  <c r="H1663" i="18"/>
  <c r="H1662" i="18"/>
  <c r="I1662" i="18" s="1"/>
  <c r="G1665" i="18" s="1"/>
  <c r="H1665" i="18" s="1"/>
  <c r="I1665" i="18" s="1"/>
  <c r="H1660" i="18"/>
  <c r="H1659" i="18"/>
  <c r="H1658" i="18"/>
  <c r="H1657" i="18"/>
  <c r="H1656" i="18"/>
  <c r="H1655" i="18"/>
  <c r="H1654" i="18"/>
  <c r="H1653" i="18"/>
  <c r="H1631" i="18"/>
  <c r="H1630" i="18"/>
  <c r="H1628" i="18"/>
  <c r="H1627" i="18"/>
  <c r="H1624" i="18"/>
  <c r="H1623" i="18"/>
  <c r="H1621" i="18"/>
  <c r="H1620" i="18"/>
  <c r="H1619" i="18"/>
  <c r="H1618" i="18"/>
  <c r="H1617" i="18"/>
  <c r="H1616" i="18"/>
  <c r="H1615" i="18"/>
  <c r="H1614" i="18"/>
  <c r="H1592" i="18"/>
  <c r="H1591" i="18"/>
  <c r="I1591" i="18" s="1"/>
  <c r="H1589" i="18"/>
  <c r="H1588" i="18"/>
  <c r="H1585" i="18"/>
  <c r="H1584" i="18"/>
  <c r="I1584" i="18" s="1"/>
  <c r="G1587" i="18" s="1"/>
  <c r="H1587" i="18" s="1"/>
  <c r="H1582" i="18"/>
  <c r="H1581" i="18"/>
  <c r="H1580" i="18"/>
  <c r="H1579" i="18"/>
  <c r="H1578" i="18"/>
  <c r="I1575" i="18" s="1"/>
  <c r="H1577" i="18"/>
  <c r="H1576" i="18"/>
  <c r="H1575" i="18"/>
  <c r="H1553" i="18"/>
  <c r="H1552" i="18"/>
  <c r="I1552" i="18" s="1"/>
  <c r="H1550" i="18"/>
  <c r="H1549" i="18"/>
  <c r="H1546" i="18"/>
  <c r="H1545" i="18"/>
  <c r="I1545" i="18" s="1"/>
  <c r="G1548" i="18" s="1"/>
  <c r="H1548" i="18" s="1"/>
  <c r="H1543" i="18"/>
  <c r="H1542" i="18"/>
  <c r="H1541" i="18"/>
  <c r="H1540" i="18"/>
  <c r="H1539" i="18"/>
  <c r="H1538" i="18"/>
  <c r="H1537" i="18"/>
  <c r="H1536" i="18"/>
  <c r="H1514" i="18"/>
  <c r="H1513" i="18"/>
  <c r="I1513" i="18" s="1"/>
  <c r="H1511" i="18"/>
  <c r="H1510" i="18"/>
  <c r="H1507" i="18"/>
  <c r="H1506" i="18"/>
  <c r="I1506" i="18" s="1"/>
  <c r="G1509" i="18" s="1"/>
  <c r="H1509" i="18" s="1"/>
  <c r="I1509" i="18" s="1"/>
  <c r="H1504" i="18"/>
  <c r="H1503" i="18"/>
  <c r="H1502" i="18"/>
  <c r="H1501" i="18"/>
  <c r="H1500" i="18"/>
  <c r="H1499" i="18"/>
  <c r="H1498" i="18"/>
  <c r="H1497" i="18"/>
  <c r="I1497" i="18" s="1"/>
  <c r="I1515" i="18" s="1"/>
  <c r="H1475" i="18"/>
  <c r="H1474" i="18"/>
  <c r="I1474" i="18" s="1"/>
  <c r="H1472" i="18"/>
  <c r="H1471" i="18"/>
  <c r="H1468" i="18"/>
  <c r="H1467" i="18"/>
  <c r="I1467" i="18" s="1"/>
  <c r="G1470" i="18" s="1"/>
  <c r="H1470" i="18" s="1"/>
  <c r="I1470" i="18" s="1"/>
  <c r="H1465" i="18"/>
  <c r="H1464" i="18"/>
  <c r="H1463" i="18"/>
  <c r="H1462" i="18"/>
  <c r="H1461" i="18"/>
  <c r="H1460" i="18"/>
  <c r="H1459" i="18"/>
  <c r="H1458" i="18"/>
  <c r="I1458" i="18" s="1"/>
  <c r="H1436" i="18"/>
  <c r="H1435" i="18"/>
  <c r="I1435" i="18" s="1"/>
  <c r="H1433" i="18"/>
  <c r="H1432" i="18"/>
  <c r="H1429" i="18"/>
  <c r="H1428" i="18"/>
  <c r="I1428" i="18" s="1"/>
  <c r="G1431" i="18" s="1"/>
  <c r="H1431" i="18" s="1"/>
  <c r="H1426" i="18"/>
  <c r="H1425" i="18"/>
  <c r="H1424" i="18"/>
  <c r="H1423" i="18"/>
  <c r="H1422" i="18"/>
  <c r="H1421" i="18"/>
  <c r="H1420" i="18"/>
  <c r="H1398" i="18"/>
  <c r="H1397" i="18"/>
  <c r="I1397" i="18" s="1"/>
  <c r="H1395" i="18"/>
  <c r="H1394" i="18"/>
  <c r="H1391" i="18"/>
  <c r="H1390" i="18"/>
  <c r="I1390" i="18" s="1"/>
  <c r="G1393" i="18" s="1"/>
  <c r="H1393" i="18" s="1"/>
  <c r="H1388" i="18"/>
  <c r="H1387" i="18"/>
  <c r="E1386" i="18"/>
  <c r="H1386" i="18" s="1"/>
  <c r="H1385" i="18"/>
  <c r="H1384" i="18"/>
  <c r="H1383" i="18"/>
  <c r="H1382" i="18"/>
  <c r="H1381" i="18"/>
  <c r="H1359" i="18"/>
  <c r="H1358" i="18"/>
  <c r="I1358" i="18" s="1"/>
  <c r="H1356" i="18"/>
  <c r="H1355" i="18"/>
  <c r="H1352" i="18"/>
  <c r="H1351" i="18"/>
  <c r="I1351" i="18" s="1"/>
  <c r="G1354" i="18" s="1"/>
  <c r="H1354" i="18" s="1"/>
  <c r="H1349" i="18"/>
  <c r="H1348" i="18"/>
  <c r="H1347" i="18"/>
  <c r="H1346" i="18"/>
  <c r="H1345" i="18"/>
  <c r="H1344" i="18"/>
  <c r="H1343" i="18"/>
  <c r="H1342" i="18"/>
  <c r="H1341" i="18"/>
  <c r="H1340" i="18"/>
  <c r="H1339" i="18"/>
  <c r="H1317" i="18"/>
  <c r="H1316" i="18"/>
  <c r="I1316" i="18" s="1"/>
  <c r="H1314" i="18"/>
  <c r="H1313" i="18"/>
  <c r="H1310" i="18"/>
  <c r="H1309" i="18"/>
  <c r="I1309" i="18" s="1"/>
  <c r="G1312" i="18" s="1"/>
  <c r="H1312" i="18" s="1"/>
  <c r="I1312" i="18" s="1"/>
  <c r="H1307" i="18"/>
  <c r="H1306" i="18"/>
  <c r="H1305" i="18"/>
  <c r="H1304" i="18"/>
  <c r="H1303" i="18"/>
  <c r="H1302" i="18"/>
  <c r="H1301" i="18"/>
  <c r="H1300" i="18"/>
  <c r="H1299" i="18"/>
  <c r="H1298" i="18"/>
  <c r="H1297" i="18"/>
  <c r="H1275" i="18"/>
  <c r="H1274" i="18"/>
  <c r="I1274" i="18" s="1"/>
  <c r="H1272" i="18"/>
  <c r="H1271" i="18"/>
  <c r="H1268" i="18"/>
  <c r="H1267" i="18"/>
  <c r="I1267" i="18" s="1"/>
  <c r="G1270" i="18" s="1"/>
  <c r="H1270" i="18" s="1"/>
  <c r="H1265" i="18"/>
  <c r="H1264" i="18"/>
  <c r="H1263" i="18"/>
  <c r="H1262" i="18"/>
  <c r="H1261" i="18"/>
  <c r="H1260" i="18"/>
  <c r="H1259" i="18"/>
  <c r="H1258" i="18"/>
  <c r="H1257" i="18"/>
  <c r="H1256" i="18"/>
  <c r="H1255" i="18"/>
  <c r="H1233" i="18"/>
  <c r="H1232" i="18"/>
  <c r="I1232" i="18" s="1"/>
  <c r="H1230" i="18"/>
  <c r="H1229" i="18"/>
  <c r="H1226" i="18"/>
  <c r="H1225" i="18"/>
  <c r="I1225" i="18" s="1"/>
  <c r="G1228" i="18" s="1"/>
  <c r="H1228" i="18" s="1"/>
  <c r="I1228" i="18" s="1"/>
  <c r="H1223" i="18"/>
  <c r="H1222" i="18"/>
  <c r="H1221" i="18"/>
  <c r="H1220" i="18"/>
  <c r="H1219" i="18"/>
  <c r="H1218" i="18"/>
  <c r="H1217" i="18"/>
  <c r="H1216" i="18"/>
  <c r="H1215" i="18"/>
  <c r="H1214" i="18"/>
  <c r="H1192" i="18"/>
  <c r="H1191" i="18"/>
  <c r="I1191" i="18" s="1"/>
  <c r="H1189" i="18"/>
  <c r="H1188" i="18"/>
  <c r="H1185" i="18"/>
  <c r="I1184" i="18"/>
  <c r="G1187" i="18" s="1"/>
  <c r="H1187" i="18" s="1"/>
  <c r="I1187" i="18" s="1"/>
  <c r="H1184" i="18"/>
  <c r="H1182" i="18"/>
  <c r="H1181" i="18"/>
  <c r="H1180" i="18"/>
  <c r="H1179" i="18"/>
  <c r="H1178" i="18"/>
  <c r="H1177" i="18"/>
  <c r="H1176" i="18"/>
  <c r="H1175" i="18"/>
  <c r="H1174" i="18"/>
  <c r="H1173" i="18"/>
  <c r="H1151" i="18"/>
  <c r="H1150" i="18"/>
  <c r="H1148" i="18"/>
  <c r="H1147" i="18"/>
  <c r="H1144" i="18"/>
  <c r="H1143" i="18"/>
  <c r="H1141" i="18"/>
  <c r="H1140" i="18"/>
  <c r="H1139" i="18"/>
  <c r="H1138" i="18"/>
  <c r="H1137" i="18"/>
  <c r="H1136" i="18"/>
  <c r="H1135" i="18"/>
  <c r="H1134" i="18"/>
  <c r="H1133" i="18"/>
  <c r="H1132" i="18"/>
  <c r="H1110" i="18"/>
  <c r="H1109" i="18"/>
  <c r="H1107" i="18"/>
  <c r="H1106" i="18"/>
  <c r="H1103" i="18"/>
  <c r="H1102" i="18"/>
  <c r="H1100" i="18"/>
  <c r="H1099" i="18"/>
  <c r="H1098" i="18"/>
  <c r="H1097" i="18"/>
  <c r="H1096" i="18"/>
  <c r="H1095" i="18"/>
  <c r="H1094" i="18"/>
  <c r="H1093" i="18"/>
  <c r="H1092" i="18"/>
  <c r="H1091" i="18"/>
  <c r="I1091" i="18" s="1"/>
  <c r="H1069" i="18"/>
  <c r="H1068" i="18"/>
  <c r="I1068" i="18" s="1"/>
  <c r="H1066" i="18"/>
  <c r="H1065" i="18"/>
  <c r="H1062" i="18"/>
  <c r="H1061" i="18"/>
  <c r="I1061" i="18" s="1"/>
  <c r="G1064" i="18" s="1"/>
  <c r="H1064" i="18" s="1"/>
  <c r="H1059" i="18"/>
  <c r="H1058" i="18"/>
  <c r="H1057" i="18"/>
  <c r="H1056" i="18"/>
  <c r="H1055" i="18"/>
  <c r="H1054" i="18"/>
  <c r="H1053" i="18"/>
  <c r="H1052" i="18"/>
  <c r="H1051" i="18"/>
  <c r="H1050" i="18"/>
  <c r="H1028" i="18"/>
  <c r="H1027" i="18"/>
  <c r="I1027" i="18" s="1"/>
  <c r="H1025" i="18"/>
  <c r="H1024" i="18"/>
  <c r="H1021" i="18"/>
  <c r="H1020" i="18"/>
  <c r="I1020" i="18" s="1"/>
  <c r="G1023" i="18" s="1"/>
  <c r="H1023" i="18" s="1"/>
  <c r="I1023" i="18" s="1"/>
  <c r="H1018" i="18"/>
  <c r="H1017" i="18"/>
  <c r="H1016" i="18"/>
  <c r="H1015" i="18"/>
  <c r="H1014" i="18"/>
  <c r="H1013" i="18"/>
  <c r="H1012" i="18"/>
  <c r="H1011" i="18"/>
  <c r="H1010" i="18"/>
  <c r="H1009" i="18"/>
  <c r="H987" i="18"/>
  <c r="H986" i="18"/>
  <c r="I986" i="18" s="1"/>
  <c r="H984" i="18"/>
  <c r="H983" i="18"/>
  <c r="H980" i="18"/>
  <c r="H979" i="18"/>
  <c r="I979" i="18" s="1"/>
  <c r="G982" i="18" s="1"/>
  <c r="H982" i="18" s="1"/>
  <c r="I982" i="18" s="1"/>
  <c r="H977" i="18"/>
  <c r="H976" i="18"/>
  <c r="H975" i="18"/>
  <c r="H974" i="18"/>
  <c r="H973" i="18"/>
  <c r="H972" i="18"/>
  <c r="H971" i="18"/>
  <c r="H970" i="18"/>
  <c r="H969" i="18"/>
  <c r="H968" i="18"/>
  <c r="H946" i="18"/>
  <c r="I945" i="18"/>
  <c r="H945" i="18"/>
  <c r="H943" i="18"/>
  <c r="H942" i="18"/>
  <c r="H939" i="18"/>
  <c r="H938" i="18"/>
  <c r="H936" i="18"/>
  <c r="H935" i="18"/>
  <c r="H934" i="18"/>
  <c r="H933" i="18"/>
  <c r="H932" i="18"/>
  <c r="H931" i="18"/>
  <c r="H930" i="18"/>
  <c r="H929" i="18"/>
  <c r="H928" i="18"/>
  <c r="H927" i="18"/>
  <c r="I927" i="18" s="1"/>
  <c r="H905" i="18"/>
  <c r="H904" i="18"/>
  <c r="I904" i="18" s="1"/>
  <c r="H902" i="18"/>
  <c r="H901" i="18"/>
  <c r="H898" i="18"/>
  <c r="H897" i="18"/>
  <c r="I897" i="18" s="1"/>
  <c r="G900" i="18" s="1"/>
  <c r="H900" i="18" s="1"/>
  <c r="H895" i="18"/>
  <c r="H894" i="18"/>
  <c r="H893" i="18"/>
  <c r="H892" i="18"/>
  <c r="H891" i="18"/>
  <c r="H890" i="18"/>
  <c r="H889" i="18"/>
  <c r="H888" i="18"/>
  <c r="H887" i="18"/>
  <c r="H886" i="18"/>
  <c r="H864" i="18"/>
  <c r="H863" i="18"/>
  <c r="I863" i="18" s="1"/>
  <c r="H861" i="18"/>
  <c r="H860" i="18"/>
  <c r="H857" i="18"/>
  <c r="H856" i="18"/>
  <c r="I856" i="18" s="1"/>
  <c r="G859" i="18" s="1"/>
  <c r="H859" i="18" s="1"/>
  <c r="I859" i="18" s="1"/>
  <c r="H854" i="18"/>
  <c r="H853" i="18"/>
  <c r="H852" i="18"/>
  <c r="H851" i="18"/>
  <c r="H850" i="18"/>
  <c r="H849" i="18"/>
  <c r="H848" i="18"/>
  <c r="H847" i="18"/>
  <c r="H846" i="18"/>
  <c r="H845" i="18"/>
  <c r="H823" i="18"/>
  <c r="H822" i="18"/>
  <c r="I822" i="18" s="1"/>
  <c r="H816" i="18"/>
  <c r="H815" i="18"/>
  <c r="H813" i="18"/>
  <c r="H812" i="18"/>
  <c r="H811" i="18"/>
  <c r="H810" i="18"/>
  <c r="H809" i="18"/>
  <c r="H808" i="18"/>
  <c r="H807" i="18"/>
  <c r="H806" i="18"/>
  <c r="H805" i="18"/>
  <c r="H804" i="18"/>
  <c r="I804" i="18" s="1"/>
  <c r="H782" i="18"/>
  <c r="H781" i="18"/>
  <c r="I781" i="18" s="1"/>
  <c r="H779" i="18"/>
  <c r="H778" i="18"/>
  <c r="H775" i="18"/>
  <c r="H774" i="18"/>
  <c r="I774" i="18" s="1"/>
  <c r="G777" i="18" s="1"/>
  <c r="H777" i="18" s="1"/>
  <c r="I777" i="18" s="1"/>
  <c r="H772" i="18"/>
  <c r="H771" i="18"/>
  <c r="H770" i="18"/>
  <c r="H769" i="18"/>
  <c r="H768" i="18"/>
  <c r="H767" i="18"/>
  <c r="H766" i="18"/>
  <c r="H765" i="18"/>
  <c r="H764" i="18"/>
  <c r="H763" i="18"/>
  <c r="N760" i="18"/>
  <c r="N761" i="18" s="1"/>
  <c r="H741" i="18"/>
  <c r="H740" i="18"/>
  <c r="H738" i="18"/>
  <c r="H737" i="18"/>
  <c r="H734" i="18"/>
  <c r="H733" i="18"/>
  <c r="H731" i="18"/>
  <c r="H730" i="18"/>
  <c r="H729" i="18"/>
  <c r="H728" i="18"/>
  <c r="H727" i="18"/>
  <c r="H726" i="18"/>
  <c r="H725" i="18"/>
  <c r="H724" i="18"/>
  <c r="H723" i="18"/>
  <c r="H722" i="18"/>
  <c r="H700" i="18"/>
  <c r="I699" i="18" s="1"/>
  <c r="H699" i="18"/>
  <c r="H697" i="18"/>
  <c r="H696" i="18"/>
  <c r="H693" i="18"/>
  <c r="H692" i="18"/>
  <c r="I692" i="18" s="1"/>
  <c r="G695" i="18" s="1"/>
  <c r="H695" i="18" s="1"/>
  <c r="I695" i="18" s="1"/>
  <c r="H690" i="18"/>
  <c r="H689" i="18"/>
  <c r="H688" i="18"/>
  <c r="H687" i="18"/>
  <c r="H686" i="18"/>
  <c r="H685" i="18"/>
  <c r="H684" i="18"/>
  <c r="H683" i="18"/>
  <c r="H682" i="18"/>
  <c r="H681" i="18"/>
  <c r="H659" i="18"/>
  <c r="H658" i="18"/>
  <c r="I658" i="18" s="1"/>
  <c r="H656" i="18"/>
  <c r="H655" i="18"/>
  <c r="H652" i="18"/>
  <c r="H651" i="18"/>
  <c r="I651" i="18" s="1"/>
  <c r="G654" i="18" s="1"/>
  <c r="H654" i="18" s="1"/>
  <c r="H649" i="18"/>
  <c r="H648" i="18"/>
  <c r="H647" i="18"/>
  <c r="H646" i="18"/>
  <c r="H645" i="18"/>
  <c r="H644" i="18"/>
  <c r="H643" i="18"/>
  <c r="H642" i="18"/>
  <c r="H641" i="18"/>
  <c r="H640" i="18"/>
  <c r="H618" i="18"/>
  <c r="H617" i="18"/>
  <c r="I617" i="18" s="1"/>
  <c r="H615" i="18"/>
  <c r="H614" i="18"/>
  <c r="H611" i="18"/>
  <c r="H610" i="18"/>
  <c r="H608" i="18"/>
  <c r="H607" i="18"/>
  <c r="H606" i="18"/>
  <c r="H605" i="18"/>
  <c r="H604" i="18"/>
  <c r="H603" i="18"/>
  <c r="H602" i="18"/>
  <c r="H601" i="18"/>
  <c r="H600" i="18"/>
  <c r="H599" i="18"/>
  <c r="H577" i="18"/>
  <c r="H576" i="18"/>
  <c r="H574" i="18"/>
  <c r="H573" i="18"/>
  <c r="H570" i="18"/>
  <c r="H569" i="18"/>
  <c r="I569" i="18" s="1"/>
  <c r="G572" i="18" s="1"/>
  <c r="H572" i="18" s="1"/>
  <c r="I572" i="18" s="1"/>
  <c r="H567" i="18"/>
  <c r="H566" i="18"/>
  <c r="H565" i="18"/>
  <c r="H564" i="18"/>
  <c r="H563" i="18"/>
  <c r="H562" i="18"/>
  <c r="H561" i="18"/>
  <c r="H560" i="18"/>
  <c r="N557" i="18"/>
  <c r="H538" i="18"/>
  <c r="H537" i="18"/>
  <c r="I537" i="18" s="1"/>
  <c r="H535" i="18"/>
  <c r="H534" i="18"/>
  <c r="H531" i="18"/>
  <c r="H530" i="18"/>
  <c r="I530" i="18" s="1"/>
  <c r="G533" i="18" s="1"/>
  <c r="H533" i="18" s="1"/>
  <c r="H528" i="18"/>
  <c r="H527" i="18"/>
  <c r="H526" i="18"/>
  <c r="H525" i="18"/>
  <c r="H524" i="18"/>
  <c r="H523" i="18"/>
  <c r="H522" i="18"/>
  <c r="H521" i="18"/>
  <c r="H499" i="18"/>
  <c r="I498" i="18" s="1"/>
  <c r="H498" i="18"/>
  <c r="H496" i="18"/>
  <c r="H495" i="18"/>
  <c r="H492" i="18"/>
  <c r="H491" i="18"/>
  <c r="I491" i="18" s="1"/>
  <c r="G494" i="18" s="1"/>
  <c r="H494" i="18" s="1"/>
  <c r="I494" i="18" s="1"/>
  <c r="H489" i="18"/>
  <c r="H488" i="18"/>
  <c r="H487" i="18"/>
  <c r="H486" i="18"/>
  <c r="H485" i="18"/>
  <c r="H484" i="18"/>
  <c r="H483" i="18"/>
  <c r="H482" i="18"/>
  <c r="H460" i="18"/>
  <c r="I459" i="18" s="1"/>
  <c r="H459" i="18"/>
  <c r="H457" i="18"/>
  <c r="H456" i="18"/>
  <c r="H453" i="18"/>
  <c r="I452" i="18" s="1"/>
  <c r="G455" i="18" s="1"/>
  <c r="H455" i="18" s="1"/>
  <c r="I455" i="18" s="1"/>
  <c r="H452" i="18"/>
  <c r="H450" i="18"/>
  <c r="H449" i="18"/>
  <c r="H448" i="18"/>
  <c r="H447" i="18"/>
  <c r="H446" i="18"/>
  <c r="H445" i="18"/>
  <c r="H444" i="18"/>
  <c r="H443" i="18"/>
  <c r="H421" i="18"/>
  <c r="H420" i="18"/>
  <c r="I420" i="18" s="1"/>
  <c r="H418" i="18"/>
  <c r="H417" i="18"/>
  <c r="H414" i="18"/>
  <c r="H413" i="18"/>
  <c r="I413" i="18" s="1"/>
  <c r="G416" i="18" s="1"/>
  <c r="H416" i="18" s="1"/>
  <c r="I416" i="18" s="1"/>
  <c r="H411" i="18"/>
  <c r="H410" i="18"/>
  <c r="H409" i="18"/>
  <c r="H408" i="18"/>
  <c r="H407" i="18"/>
  <c r="H406" i="18"/>
  <c r="H405" i="18"/>
  <c r="H404" i="18"/>
  <c r="I404" i="18" s="1"/>
  <c r="H382" i="18"/>
  <c r="H381" i="18"/>
  <c r="H379" i="18"/>
  <c r="H378" i="18"/>
  <c r="H375" i="18"/>
  <c r="H374" i="18"/>
  <c r="H372" i="18"/>
  <c r="H371" i="18"/>
  <c r="H370" i="18"/>
  <c r="H369" i="18"/>
  <c r="H368" i="18"/>
  <c r="H367" i="18"/>
  <c r="H366" i="18"/>
  <c r="E365" i="18"/>
  <c r="H365" i="18" s="1"/>
  <c r="H343" i="18"/>
  <c r="H342" i="18"/>
  <c r="H340" i="18"/>
  <c r="H339" i="18"/>
  <c r="H336" i="18"/>
  <c r="I335" i="18"/>
  <c r="G338" i="18" s="1"/>
  <c r="H338" i="18" s="1"/>
  <c r="I338" i="18" s="1"/>
  <c r="H335" i="18"/>
  <c r="H333" i="18"/>
  <c r="H332" i="18"/>
  <c r="H331" i="18"/>
  <c r="H330" i="18"/>
  <c r="H329" i="18"/>
  <c r="H328" i="18"/>
  <c r="H327" i="18"/>
  <c r="H326" i="18"/>
  <c r="H304" i="18"/>
  <c r="H303" i="18"/>
  <c r="I303" i="18" s="1"/>
  <c r="H301" i="18"/>
  <c r="H300" i="18"/>
  <c r="H297" i="18"/>
  <c r="H296" i="18"/>
  <c r="I296" i="18" s="1"/>
  <c r="G299" i="18" s="1"/>
  <c r="H299" i="18" s="1"/>
  <c r="H294" i="18"/>
  <c r="H293" i="18"/>
  <c r="H292" i="18"/>
  <c r="H291" i="18"/>
  <c r="H290" i="18"/>
  <c r="H289" i="18"/>
  <c r="H288" i="18"/>
  <c r="E287" i="18"/>
  <c r="H287" i="18" s="1"/>
  <c r="H265" i="18"/>
  <c r="I264" i="18" s="1"/>
  <c r="H264" i="18"/>
  <c r="H262" i="18"/>
  <c r="H261" i="18"/>
  <c r="H258" i="18"/>
  <c r="H257" i="18"/>
  <c r="I257" i="18" s="1"/>
  <c r="G260" i="18" s="1"/>
  <c r="H260" i="18" s="1"/>
  <c r="I260" i="18" s="1"/>
  <c r="H255" i="18"/>
  <c r="H254" i="18"/>
  <c r="H253" i="18"/>
  <c r="H252" i="18"/>
  <c r="H251" i="18"/>
  <c r="H250" i="18"/>
  <c r="H249" i="18"/>
  <c r="H248" i="18"/>
  <c r="H226" i="18"/>
  <c r="I225" i="18" s="1"/>
  <c r="H225" i="18"/>
  <c r="H223" i="18"/>
  <c r="H222" i="18"/>
  <c r="H219" i="18"/>
  <c r="I218" i="18" s="1"/>
  <c r="G221" i="18" s="1"/>
  <c r="H221" i="18" s="1"/>
  <c r="I221" i="18" s="1"/>
  <c r="H218" i="18"/>
  <c r="H216" i="18"/>
  <c r="H215" i="18"/>
  <c r="H214" i="18"/>
  <c r="H213" i="18"/>
  <c r="H212" i="18"/>
  <c r="H211" i="18"/>
  <c r="H210" i="18"/>
  <c r="H209" i="18"/>
  <c r="H187" i="18"/>
  <c r="H186" i="18"/>
  <c r="I186" i="18" s="1"/>
  <c r="H184" i="18"/>
  <c r="H183" i="18"/>
  <c r="H180" i="18"/>
  <c r="H179" i="18"/>
  <c r="I179" i="18" s="1"/>
  <c r="G182" i="18" s="1"/>
  <c r="H182" i="18" s="1"/>
  <c r="I182" i="18" s="1"/>
  <c r="H177" i="18"/>
  <c r="H176" i="18"/>
  <c r="H175" i="18"/>
  <c r="H174" i="18"/>
  <c r="H173" i="18"/>
  <c r="H172" i="18"/>
  <c r="H171" i="18"/>
  <c r="H149" i="18"/>
  <c r="H148" i="18"/>
  <c r="H146" i="18"/>
  <c r="H145" i="18"/>
  <c r="H142" i="18"/>
  <c r="H141" i="18"/>
  <c r="H139" i="18"/>
  <c r="H138" i="18"/>
  <c r="E137" i="18"/>
  <c r="H137" i="18" s="1"/>
  <c r="H136" i="18"/>
  <c r="H135" i="18"/>
  <c r="H134" i="18"/>
  <c r="H133" i="18"/>
  <c r="H132" i="18"/>
  <c r="H110" i="18"/>
  <c r="H109" i="18"/>
  <c r="I109" i="18" s="1"/>
  <c r="H107" i="18"/>
  <c r="H106" i="18"/>
  <c r="H103" i="18"/>
  <c r="H102" i="18"/>
  <c r="I102" i="18" s="1"/>
  <c r="G105" i="18" s="1"/>
  <c r="H105" i="18" s="1"/>
  <c r="H100" i="18"/>
  <c r="H99" i="18"/>
  <c r="H98" i="18"/>
  <c r="H97" i="18"/>
  <c r="H96" i="18"/>
  <c r="H95" i="18"/>
  <c r="H94" i="18"/>
  <c r="H93" i="18"/>
  <c r="I93" i="18" s="1"/>
  <c r="H71" i="18"/>
  <c r="I70" i="18" s="1"/>
  <c r="H70" i="18"/>
  <c r="H68" i="18"/>
  <c r="H67" i="18"/>
  <c r="H64" i="18"/>
  <c r="H63" i="18"/>
  <c r="H61" i="18"/>
  <c r="H60" i="18"/>
  <c r="H59" i="18"/>
  <c r="H58" i="18"/>
  <c r="H57" i="18"/>
  <c r="H56" i="18"/>
  <c r="H55" i="18"/>
  <c r="H54" i="18"/>
  <c r="H32" i="18"/>
  <c r="H31" i="18"/>
  <c r="I31" i="18" s="1"/>
  <c r="H29" i="18"/>
  <c r="H28" i="18"/>
  <c r="H25" i="18"/>
  <c r="H24" i="18"/>
  <c r="H22" i="18"/>
  <c r="H21" i="18"/>
  <c r="H20" i="18"/>
  <c r="H19" i="18"/>
  <c r="H18" i="18"/>
  <c r="H17" i="18"/>
  <c r="H16" i="18"/>
  <c r="H15" i="18"/>
  <c r="I15" i="18" s="1"/>
  <c r="N181" i="19" l="1"/>
  <c r="N95" i="19"/>
  <c r="N15" i="19"/>
  <c r="I141" i="18"/>
  <c r="G144" i="18" s="1"/>
  <c r="H144" i="18" s="1"/>
  <c r="I144" i="18" s="1"/>
  <c r="I148" i="18"/>
  <c r="I326" i="18"/>
  <c r="I599" i="18"/>
  <c r="I640" i="18"/>
  <c r="I681" i="18"/>
  <c r="I701" i="18" s="1"/>
  <c r="I733" i="18"/>
  <c r="G736" i="18" s="1"/>
  <c r="H736" i="18" s="1"/>
  <c r="I736" i="18" s="1"/>
  <c r="I740" i="18"/>
  <c r="I1710" i="18"/>
  <c r="I1866" i="18"/>
  <c r="I1907" i="18"/>
  <c r="I2735" i="18"/>
  <c r="G2738" i="18" s="1"/>
  <c r="H2738" i="18" s="1"/>
  <c r="I2738" i="18" s="1"/>
  <c r="I1173" i="18"/>
  <c r="I1193" i="18" s="1"/>
  <c r="I1297" i="18"/>
  <c r="I1393" i="18"/>
  <c r="I1587" i="18"/>
  <c r="I1593" i="18" s="1"/>
  <c r="I1809" i="18"/>
  <c r="I1827" i="18" s="1"/>
  <c r="I1821" i="18"/>
  <c r="I2043" i="18"/>
  <c r="I2055" i="18"/>
  <c r="I2527" i="18"/>
  <c r="I2541" i="18"/>
  <c r="I2545" i="18"/>
  <c r="I24" i="18"/>
  <c r="G27" i="18" s="1"/>
  <c r="H27" i="18" s="1"/>
  <c r="I27" i="18" s="1"/>
  <c r="I105" i="18"/>
  <c r="I111" i="18" s="1"/>
  <c r="I171" i="18"/>
  <c r="I248" i="18"/>
  <c r="I266" i="18" s="1"/>
  <c r="I287" i="18"/>
  <c r="I299" i="18"/>
  <c r="I342" i="18"/>
  <c r="I482" i="18"/>
  <c r="I500" i="18" s="1"/>
  <c r="I521" i="18"/>
  <c r="I539" i="18" s="1"/>
  <c r="I533" i="18"/>
  <c r="I560" i="18"/>
  <c r="I578" i="18" s="1"/>
  <c r="I654" i="18"/>
  <c r="I722" i="18"/>
  <c r="I900" i="18"/>
  <c r="I968" i="18"/>
  <c r="I988" i="18" s="1"/>
  <c r="I1009" i="18"/>
  <c r="I1029" i="18" s="1"/>
  <c r="I1064" i="18"/>
  <c r="I1214" i="18"/>
  <c r="I1270" i="18"/>
  <c r="I1276" i="18" s="1"/>
  <c r="I1354" i="18"/>
  <c r="I1431" i="18"/>
  <c r="I1536" i="18"/>
  <c r="I1548" i="18"/>
  <c r="I1770" i="18"/>
  <c r="I1788" i="18" s="1"/>
  <c r="I1782" i="18"/>
  <c r="I1965" i="18"/>
  <c r="I2004" i="18"/>
  <c r="I2016" i="18"/>
  <c r="I2059" i="18"/>
  <c r="I2160" i="18"/>
  <c r="I2215" i="18"/>
  <c r="I2221" i="18" s="1"/>
  <c r="I2335" i="18"/>
  <c r="I2418" i="18"/>
  <c r="I2445" i="18"/>
  <c r="I2459" i="18"/>
  <c r="I2465" i="18" s="1"/>
  <c r="I2582" i="18"/>
  <c r="I2648" i="18"/>
  <c r="I2660" i="18"/>
  <c r="I2742" i="18"/>
  <c r="I54" i="18"/>
  <c r="I63" i="18"/>
  <c r="G66" i="18" s="1"/>
  <c r="H66" i="18" s="1"/>
  <c r="I66" i="18" s="1"/>
  <c r="I209" i="18"/>
  <c r="I227" i="18" s="1"/>
  <c r="I365" i="18"/>
  <c r="I374" i="18"/>
  <c r="G377" i="18" s="1"/>
  <c r="H377" i="18" s="1"/>
  <c r="I377" i="18" s="1"/>
  <c r="I381" i="18"/>
  <c r="I443" i="18"/>
  <c r="I576" i="18"/>
  <c r="I610" i="18"/>
  <c r="G613" i="18" s="1"/>
  <c r="H613" i="18" s="1"/>
  <c r="I613" i="18" s="1"/>
  <c r="I763" i="18"/>
  <c r="I783" i="18" s="1"/>
  <c r="I815" i="18"/>
  <c r="G818" i="18" s="1"/>
  <c r="H818" i="18" s="1"/>
  <c r="I818" i="18" s="1"/>
  <c r="I845" i="18"/>
  <c r="I865" i="18" s="1"/>
  <c r="I886" i="18"/>
  <c r="I906" i="18" s="1"/>
  <c r="I938" i="18"/>
  <c r="G941" i="18" s="1"/>
  <c r="H941" i="18" s="1"/>
  <c r="I941" i="18" s="1"/>
  <c r="I1050" i="18"/>
  <c r="I1102" i="18"/>
  <c r="G1105" i="18" s="1"/>
  <c r="H1105" i="18" s="1"/>
  <c r="I1105" i="18" s="1"/>
  <c r="I1109" i="18"/>
  <c r="I1132" i="18"/>
  <c r="I1143" i="18"/>
  <c r="G1146" i="18" s="1"/>
  <c r="H1146" i="18" s="1"/>
  <c r="I1146" i="18" s="1"/>
  <c r="I1150" i="18"/>
  <c r="I1255" i="18"/>
  <c r="I1339" i="18"/>
  <c r="I1360" i="18" s="1"/>
  <c r="I1420" i="18"/>
  <c r="I1614" i="18"/>
  <c r="I1623" i="18"/>
  <c r="G1626" i="18" s="1"/>
  <c r="H1626" i="18" s="1"/>
  <c r="I1626" i="18" s="1"/>
  <c r="I1630" i="18"/>
  <c r="I1653" i="18"/>
  <c r="I1671" i="18" s="1"/>
  <c r="I1926" i="18"/>
  <c r="I2254" i="18"/>
  <c r="G2257" i="18" s="1"/>
  <c r="H2257" i="18" s="1"/>
  <c r="I2257" i="18" s="1"/>
  <c r="I2261" i="18"/>
  <c r="I2263" i="18" s="1"/>
  <c r="I2300" i="18"/>
  <c r="I2374" i="18"/>
  <c r="G2377" i="18" s="1"/>
  <c r="H2377" i="18" s="1"/>
  <c r="I2377" i="18" s="1"/>
  <c r="I2381" i="18"/>
  <c r="I2504" i="18"/>
  <c r="I2568" i="18"/>
  <c r="I1381" i="18"/>
  <c r="I1399" i="18" s="1"/>
  <c r="I461" i="18"/>
  <c r="I132" i="18"/>
  <c r="I150" i="18" s="1"/>
  <c r="I1749" i="18"/>
  <c r="I2744" i="18"/>
  <c r="I422" i="18"/>
  <c r="I344" i="18"/>
  <c r="I2705" i="18"/>
  <c r="I1111" i="18"/>
  <c r="I305" i="18"/>
  <c r="I1554" i="18"/>
  <c r="I2180" i="18"/>
  <c r="I2666" i="18"/>
  <c r="I1152" i="18"/>
  <c r="I2100" i="18"/>
  <c r="I2383" i="18"/>
  <c r="I2506" i="18"/>
  <c r="I2627" i="18"/>
  <c r="I2547" i="18"/>
  <c r="I1318" i="18"/>
  <c r="I2061" i="18"/>
  <c r="I188" i="18"/>
  <c r="I1234" i="18"/>
  <c r="I1985" i="18"/>
  <c r="I2022" i="18"/>
  <c r="I2302" i="18"/>
  <c r="I2341" i="18"/>
  <c r="I1476" i="18"/>
  <c r="I2424" i="18"/>
  <c r="I1070" i="18"/>
  <c r="I1437" i="18"/>
  <c r="I1946" i="18"/>
  <c r="N96" i="19" l="1"/>
  <c r="N182" i="19" s="1"/>
  <c r="N184" i="19" s="1"/>
  <c r="I947" i="18"/>
  <c r="I742" i="18"/>
  <c r="I33" i="18"/>
  <c r="I824" i="18"/>
  <c r="I1632" i="18"/>
  <c r="I383" i="18"/>
  <c r="I660" i="18"/>
  <c r="I72" i="18"/>
  <c r="I619" i="18"/>
  <c r="N185" i="19" l="1"/>
  <c r="N186" i="19" s="1"/>
  <c r="N183" i="19"/>
  <c r="G1782" i="12"/>
  <c r="H1713" i="12" l="1"/>
  <c r="E1660" i="12" l="1"/>
  <c r="E1659" i="12"/>
  <c r="H1968" i="12" l="1"/>
  <c r="H1967" i="12"/>
  <c r="H1964" i="12"/>
  <c r="H1963" i="12"/>
  <c r="H1962" i="12"/>
  <c r="H1959" i="12"/>
  <c r="H1958" i="12"/>
  <c r="H1956" i="12"/>
  <c r="H1955" i="12"/>
  <c r="H1954" i="12"/>
  <c r="H1953" i="12"/>
  <c r="H1952" i="12"/>
  <c r="H1951" i="12"/>
  <c r="H1950" i="12"/>
  <c r="H1949" i="12"/>
  <c r="H1948" i="12"/>
  <c r="H1842" i="12"/>
  <c r="H1841" i="12"/>
  <c r="H1838" i="12"/>
  <c r="H1837" i="12"/>
  <c r="H1834" i="12"/>
  <c r="H1833" i="12"/>
  <c r="I1833" i="12" s="1"/>
  <c r="G1836" i="12" s="1"/>
  <c r="H1836" i="12" s="1"/>
  <c r="H1831" i="12"/>
  <c r="H1830" i="12"/>
  <c r="H1829" i="12"/>
  <c r="H1828" i="12"/>
  <c r="H1827" i="12"/>
  <c r="H1826" i="12"/>
  <c r="H1825" i="12"/>
  <c r="H1824" i="12"/>
  <c r="H1823" i="12"/>
  <c r="H1801" i="12"/>
  <c r="H1800" i="12"/>
  <c r="H1797" i="12"/>
  <c r="H1795" i="12"/>
  <c r="H1792" i="12"/>
  <c r="H1791" i="12"/>
  <c r="I1791" i="12" s="1"/>
  <c r="G1794" i="12" s="1"/>
  <c r="H1794" i="12" s="1"/>
  <c r="H1789" i="12"/>
  <c r="H1788" i="12"/>
  <c r="H1787" i="12"/>
  <c r="H1786" i="12"/>
  <c r="H1785" i="12"/>
  <c r="H1784" i="12"/>
  <c r="H1783" i="12"/>
  <c r="H1782" i="12"/>
  <c r="H1781" i="12"/>
  <c r="H1718" i="12"/>
  <c r="H1717" i="12"/>
  <c r="H1714" i="12"/>
  <c r="H1712" i="12"/>
  <c r="H1709" i="12"/>
  <c r="H1708" i="12"/>
  <c r="H1706" i="12"/>
  <c r="H1705" i="12"/>
  <c r="H1704" i="12"/>
  <c r="H1703" i="12"/>
  <c r="H1702" i="12"/>
  <c r="H1701" i="12"/>
  <c r="H1700" i="12"/>
  <c r="H1699" i="12"/>
  <c r="H1677" i="12"/>
  <c r="H1676" i="12"/>
  <c r="H1673" i="12"/>
  <c r="H1672" i="12"/>
  <c r="H1671" i="12"/>
  <c r="H1668" i="12"/>
  <c r="H1667" i="12"/>
  <c r="H1665" i="12"/>
  <c r="H1664" i="12"/>
  <c r="H1663" i="12"/>
  <c r="H1662" i="12"/>
  <c r="H1661" i="12"/>
  <c r="H1660" i="12"/>
  <c r="H1659" i="12"/>
  <c r="H1596" i="12"/>
  <c r="H1595" i="12"/>
  <c r="I1595" i="12" s="1"/>
  <c r="H1592" i="12"/>
  <c r="H1591" i="12"/>
  <c r="H1588" i="12"/>
  <c r="H1587" i="12"/>
  <c r="H1585" i="12"/>
  <c r="H1584" i="12"/>
  <c r="H1583" i="12"/>
  <c r="H1582" i="12"/>
  <c r="H1579" i="12"/>
  <c r="H1578" i="12"/>
  <c r="I1578" i="12" l="1"/>
  <c r="I1676" i="12"/>
  <c r="I1836" i="12"/>
  <c r="I1794" i="12"/>
  <c r="I1958" i="12"/>
  <c r="G1961" i="12" s="1"/>
  <c r="H1961" i="12" s="1"/>
  <c r="I1961" i="12" s="1"/>
  <c r="I1708" i="12"/>
  <c r="I1781" i="12"/>
  <c r="I1699" i="12"/>
  <c r="I1587" i="12"/>
  <c r="G1590" i="12" s="1"/>
  <c r="H1590" i="12" s="1"/>
  <c r="I1590" i="12" s="1"/>
  <c r="I1841" i="12"/>
  <c r="I1967" i="12"/>
  <c r="I1717" i="12"/>
  <c r="I1800" i="12"/>
  <c r="I1659" i="12"/>
  <c r="I1823" i="12"/>
  <c r="I1843" i="12" s="1"/>
  <c r="I1948" i="12"/>
  <c r="I1667" i="12"/>
  <c r="I1597" i="12" l="1"/>
  <c r="G1670" i="12"/>
  <c r="H1670" i="12" s="1"/>
  <c r="I1670" i="12" s="1"/>
  <c r="I1678" i="12" s="1"/>
  <c r="I1802" i="12"/>
  <c r="I1969" i="12"/>
  <c r="G1711" i="12"/>
  <c r="H1711" i="12" s="1"/>
  <c r="I1711" i="12" s="1"/>
  <c r="I1719" i="12" s="1"/>
  <c r="E1740" i="12"/>
  <c r="H1740" i="12" s="1"/>
  <c r="E850" i="12"/>
  <c r="H850" i="12" s="1"/>
  <c r="E92" i="12"/>
  <c r="H92" i="12" s="1"/>
  <c r="H69" i="12"/>
  <c r="E54" i="10"/>
  <c r="H448" i="12"/>
  <c r="H449" i="12"/>
  <c r="H450" i="12"/>
  <c r="H451" i="12"/>
  <c r="H447" i="12"/>
  <c r="L1332" i="12"/>
  <c r="H1926" i="12"/>
  <c r="H1925" i="12"/>
  <c r="I1925" i="12" s="1"/>
  <c r="H1922" i="12"/>
  <c r="H1921" i="12"/>
  <c r="H1920" i="12"/>
  <c r="H1917" i="12"/>
  <c r="H1916" i="12"/>
  <c r="I1916" i="12" s="1"/>
  <c r="G1919" i="12" s="1"/>
  <c r="H1919" i="12" s="1"/>
  <c r="H1914" i="12"/>
  <c r="H1913" i="12"/>
  <c r="H1912" i="12"/>
  <c r="H1911" i="12"/>
  <c r="H1910" i="12"/>
  <c r="H1909" i="12"/>
  <c r="H1908" i="12"/>
  <c r="H1907" i="12"/>
  <c r="H1906" i="12"/>
  <c r="H1884" i="12"/>
  <c r="H1883" i="12"/>
  <c r="H1880" i="12"/>
  <c r="H1879" i="12"/>
  <c r="H1876" i="12"/>
  <c r="H1875" i="12"/>
  <c r="H1873" i="12"/>
  <c r="H1872" i="12"/>
  <c r="H1871" i="12"/>
  <c r="H1870" i="12"/>
  <c r="H1869" i="12"/>
  <c r="H1868" i="12"/>
  <c r="H1867" i="12"/>
  <c r="H1866" i="12"/>
  <c r="H1865" i="12"/>
  <c r="L1738" i="12"/>
  <c r="H1747" i="12"/>
  <c r="H1759" i="12"/>
  <c r="H1758" i="12"/>
  <c r="H1755" i="12"/>
  <c r="H1754" i="12"/>
  <c r="H1751" i="12"/>
  <c r="H1750" i="12"/>
  <c r="H1748" i="12"/>
  <c r="H1746" i="12"/>
  <c r="H1745" i="12"/>
  <c r="H1744" i="12"/>
  <c r="H1743" i="12"/>
  <c r="H1742" i="12"/>
  <c r="H1741" i="12"/>
  <c r="H1637" i="12"/>
  <c r="H1636" i="12"/>
  <c r="H1633" i="12"/>
  <c r="H1632" i="12"/>
  <c r="H1631" i="12"/>
  <c r="H1628" i="12"/>
  <c r="H1627" i="12"/>
  <c r="H1625" i="12"/>
  <c r="H1624" i="12"/>
  <c r="H1623" i="12"/>
  <c r="H1622" i="12"/>
  <c r="H1621" i="12"/>
  <c r="H1620" i="12"/>
  <c r="H1619" i="12"/>
  <c r="H1618" i="12"/>
  <c r="H1556" i="12"/>
  <c r="H1555" i="12"/>
  <c r="H1552" i="12"/>
  <c r="H1551" i="12"/>
  <c r="H1548" i="12"/>
  <c r="H1547" i="12"/>
  <c r="H1545" i="12"/>
  <c r="H1544" i="12"/>
  <c r="H1543" i="12"/>
  <c r="H1542" i="12"/>
  <c r="H1541" i="12"/>
  <c r="H1540" i="12"/>
  <c r="H1539" i="12"/>
  <c r="H1538" i="12"/>
  <c r="H1511" i="12"/>
  <c r="H1516" i="12"/>
  <c r="H1515" i="12"/>
  <c r="H1512" i="12"/>
  <c r="H1508" i="12"/>
  <c r="H1507" i="12"/>
  <c r="H1505" i="12"/>
  <c r="H1504" i="12"/>
  <c r="H1503" i="12"/>
  <c r="H1502" i="12"/>
  <c r="H1501" i="12"/>
  <c r="H1500" i="12"/>
  <c r="H1499" i="12"/>
  <c r="H1498" i="12"/>
  <c r="H1476" i="12"/>
  <c r="H1475" i="12"/>
  <c r="H1472" i="12"/>
  <c r="H1471" i="12"/>
  <c r="H1470" i="12"/>
  <c r="H1467" i="12"/>
  <c r="H1466" i="12"/>
  <c r="I1466" i="12" s="1"/>
  <c r="G1469" i="12" s="1"/>
  <c r="H1469" i="12" s="1"/>
  <c r="H1464" i="12"/>
  <c r="H1463" i="12"/>
  <c r="H1462" i="12"/>
  <c r="H1461" i="12"/>
  <c r="H1460" i="12"/>
  <c r="H1459" i="12"/>
  <c r="H1458" i="12"/>
  <c r="H1457" i="12"/>
  <c r="H1435" i="12"/>
  <c r="H1434" i="12"/>
  <c r="H1431" i="12"/>
  <c r="H1430" i="12"/>
  <c r="H1429" i="12"/>
  <c r="H1426" i="12"/>
  <c r="H1425" i="12"/>
  <c r="H1423" i="12"/>
  <c r="H1422" i="12"/>
  <c r="H1421" i="12"/>
  <c r="H1420" i="12"/>
  <c r="H1419" i="12"/>
  <c r="H1418" i="12"/>
  <c r="H1417" i="12"/>
  <c r="H1390" i="12"/>
  <c r="H1389" i="12"/>
  <c r="H1394" i="12"/>
  <c r="H1393" i="12"/>
  <c r="H1386" i="12"/>
  <c r="H1385" i="12"/>
  <c r="I1385" i="12" s="1"/>
  <c r="G1388" i="12" s="1"/>
  <c r="H1388" i="12" s="1"/>
  <c r="I1388" i="12" s="1"/>
  <c r="H1383" i="12"/>
  <c r="H1382" i="12"/>
  <c r="H1381" i="12"/>
  <c r="H1380" i="12"/>
  <c r="H1379" i="12"/>
  <c r="H1378" i="12"/>
  <c r="H1377" i="12"/>
  <c r="H1376" i="12"/>
  <c r="H1354" i="12"/>
  <c r="H1353" i="12"/>
  <c r="H1349" i="12"/>
  <c r="H1348" i="12"/>
  <c r="H1345" i="12"/>
  <c r="H1344" i="12"/>
  <c r="H1342" i="12"/>
  <c r="H1341" i="12"/>
  <c r="H1340" i="12"/>
  <c r="H1339" i="12"/>
  <c r="H1338" i="12"/>
  <c r="H1337" i="12"/>
  <c r="H1336" i="12"/>
  <c r="H1335" i="12"/>
  <c r="H1313" i="12"/>
  <c r="H1312" i="12"/>
  <c r="I1312" i="12" s="1"/>
  <c r="H1308" i="12"/>
  <c r="H1307" i="12"/>
  <c r="H1304" i="12"/>
  <c r="H1303" i="12"/>
  <c r="I1303" i="12" s="1"/>
  <c r="G1306" i="12" s="1"/>
  <c r="H1306" i="12" s="1"/>
  <c r="I1306" i="12" s="1"/>
  <c r="H1301" i="12"/>
  <c r="H1300" i="12"/>
  <c r="H1299" i="12"/>
  <c r="H1298" i="12"/>
  <c r="H1297" i="12"/>
  <c r="H1296" i="12"/>
  <c r="H1295" i="12"/>
  <c r="H1294" i="12"/>
  <c r="M1252" i="12"/>
  <c r="M1251" i="12"/>
  <c r="L1251" i="12"/>
  <c r="H1272" i="12"/>
  <c r="H1271" i="12"/>
  <c r="H1267" i="12"/>
  <c r="H1264" i="12"/>
  <c r="H1263" i="12"/>
  <c r="I1263" i="12" s="1"/>
  <c r="G1266" i="12" s="1"/>
  <c r="H1266" i="12" s="1"/>
  <c r="I1266" i="12" s="1"/>
  <c r="H1261" i="12"/>
  <c r="H1260" i="12"/>
  <c r="H1259" i="12"/>
  <c r="H1258" i="12"/>
  <c r="H1257" i="12"/>
  <c r="H1256" i="12"/>
  <c r="H1255" i="12"/>
  <c r="H1254" i="12"/>
  <c r="H1227" i="12"/>
  <c r="H1215" i="12"/>
  <c r="H1216" i="12"/>
  <c r="H1217" i="12"/>
  <c r="H1218" i="12"/>
  <c r="H1232" i="12"/>
  <c r="H1231" i="12"/>
  <c r="H1224" i="12"/>
  <c r="H1223" i="12"/>
  <c r="H1221" i="12"/>
  <c r="H1220" i="12"/>
  <c r="H1219" i="12"/>
  <c r="H1214" i="12"/>
  <c r="H1192" i="12"/>
  <c r="H1191" i="12"/>
  <c r="H1183" i="12"/>
  <c r="H1182" i="12"/>
  <c r="H1180" i="12"/>
  <c r="H1179" i="12"/>
  <c r="H1178" i="12"/>
  <c r="H1177" i="12"/>
  <c r="H1176" i="12"/>
  <c r="H1175" i="12"/>
  <c r="H1174" i="12"/>
  <c r="H1173" i="12"/>
  <c r="H1146" i="12"/>
  <c r="H1151" i="12"/>
  <c r="H1150" i="12"/>
  <c r="I1150" i="12" s="1"/>
  <c r="H1143" i="12"/>
  <c r="H1142" i="12"/>
  <c r="H1140" i="12"/>
  <c r="H1139" i="12"/>
  <c r="H1138" i="12"/>
  <c r="H1137" i="12"/>
  <c r="H1136" i="12"/>
  <c r="H1135" i="12"/>
  <c r="H1134" i="12"/>
  <c r="H1133" i="12"/>
  <c r="H1111" i="12"/>
  <c r="H1110" i="12"/>
  <c r="I1110" i="12" s="1"/>
  <c r="H1102" i="12"/>
  <c r="H1101" i="12"/>
  <c r="H1099" i="12"/>
  <c r="H1098" i="12"/>
  <c r="H1097" i="12"/>
  <c r="H1096" i="12"/>
  <c r="H1095" i="12"/>
  <c r="H1094" i="12"/>
  <c r="H1093" i="12"/>
  <c r="H1092" i="12"/>
  <c r="H1070" i="12"/>
  <c r="H1069" i="12"/>
  <c r="I1069" i="12" s="1"/>
  <c r="H1061" i="12"/>
  <c r="H1060" i="12"/>
  <c r="H1058" i="12"/>
  <c r="H1057" i="12"/>
  <c r="H1056" i="12"/>
  <c r="H1055" i="12"/>
  <c r="H1054" i="12"/>
  <c r="H1053" i="12"/>
  <c r="H1052" i="12"/>
  <c r="H1051" i="12"/>
  <c r="H1029" i="12"/>
  <c r="H1028" i="12"/>
  <c r="I1028" i="12" s="1"/>
  <c r="H1020" i="12"/>
  <c r="H1019" i="12"/>
  <c r="H1017" i="12"/>
  <c r="H1016" i="12"/>
  <c r="H1015" i="12"/>
  <c r="H1014" i="12"/>
  <c r="H1013" i="12"/>
  <c r="H1012" i="12"/>
  <c r="H1011" i="12"/>
  <c r="H1010" i="12"/>
  <c r="H988" i="12"/>
  <c r="H987" i="12"/>
  <c r="I987" i="12" s="1"/>
  <c r="H979" i="12"/>
  <c r="H978" i="12"/>
  <c r="H976" i="12"/>
  <c r="H975" i="12"/>
  <c r="H974" i="12"/>
  <c r="H947" i="12"/>
  <c r="H946" i="12"/>
  <c r="H942" i="12"/>
  <c r="H941" i="12"/>
  <c r="H938" i="12"/>
  <c r="H937" i="12"/>
  <c r="H935" i="12"/>
  <c r="H934" i="12"/>
  <c r="H933" i="12"/>
  <c r="H932" i="12"/>
  <c r="H931" i="12"/>
  <c r="H930" i="12"/>
  <c r="H929" i="12"/>
  <c r="H928" i="12"/>
  <c r="H906" i="12"/>
  <c r="H905" i="12"/>
  <c r="H903" i="12"/>
  <c r="H902" i="12"/>
  <c r="H899" i="12"/>
  <c r="I898" i="12" s="1"/>
  <c r="G901" i="12" s="1"/>
  <c r="H901" i="12" s="1"/>
  <c r="H898" i="12"/>
  <c r="H896" i="12"/>
  <c r="H895" i="12"/>
  <c r="H894" i="12"/>
  <c r="H893" i="12"/>
  <c r="H892" i="12"/>
  <c r="H891" i="12"/>
  <c r="H890" i="12"/>
  <c r="H889" i="12"/>
  <c r="I1750" i="12"/>
  <c r="G1753" i="12" s="1"/>
  <c r="H1753" i="12" s="1"/>
  <c r="I1753" i="12" s="1"/>
  <c r="H867" i="12"/>
  <c r="H866" i="12"/>
  <c r="H864" i="12"/>
  <c r="H863" i="12"/>
  <c r="H860" i="12"/>
  <c r="H859" i="12"/>
  <c r="H857" i="12"/>
  <c r="H856" i="12"/>
  <c r="H855" i="12"/>
  <c r="H854" i="12"/>
  <c r="H853" i="12"/>
  <c r="H852" i="12"/>
  <c r="H851" i="12"/>
  <c r="H828" i="12"/>
  <c r="H827" i="12"/>
  <c r="H825" i="12"/>
  <c r="H823" i="12"/>
  <c r="H820" i="12"/>
  <c r="H819" i="12"/>
  <c r="H817" i="12"/>
  <c r="H816" i="12"/>
  <c r="H815" i="12"/>
  <c r="H814" i="12"/>
  <c r="H813" i="12"/>
  <c r="H812" i="12"/>
  <c r="H811" i="12"/>
  <c r="H810" i="12"/>
  <c r="H788" i="12"/>
  <c r="H787" i="12"/>
  <c r="H785" i="12"/>
  <c r="H783" i="12"/>
  <c r="H780" i="12"/>
  <c r="H779" i="12"/>
  <c r="H777" i="12"/>
  <c r="H776" i="12"/>
  <c r="H775" i="12"/>
  <c r="H774" i="12"/>
  <c r="H773" i="12"/>
  <c r="H772" i="12"/>
  <c r="H771" i="12"/>
  <c r="H749" i="12"/>
  <c r="H748" i="12"/>
  <c r="H746" i="12"/>
  <c r="H744" i="12"/>
  <c r="H741" i="12"/>
  <c r="H740" i="12"/>
  <c r="H738" i="12"/>
  <c r="H737" i="12"/>
  <c r="H736" i="12"/>
  <c r="H735" i="12"/>
  <c r="H734" i="12"/>
  <c r="H733" i="12"/>
  <c r="H732" i="12"/>
  <c r="H731" i="12"/>
  <c r="H709" i="12"/>
  <c r="H708" i="12"/>
  <c r="H706" i="12"/>
  <c r="H704" i="12"/>
  <c r="H703" i="12"/>
  <c r="H700" i="12"/>
  <c r="H699" i="12"/>
  <c r="H697" i="12"/>
  <c r="H696" i="12"/>
  <c r="H695" i="12"/>
  <c r="H694" i="12"/>
  <c r="H693" i="12"/>
  <c r="H692" i="12"/>
  <c r="H691" i="12"/>
  <c r="H690" i="12"/>
  <c r="H668" i="12"/>
  <c r="H667" i="12"/>
  <c r="H665" i="12"/>
  <c r="H663" i="12"/>
  <c r="H660" i="12"/>
  <c r="H659" i="12"/>
  <c r="H657" i="12"/>
  <c r="H656" i="12"/>
  <c r="H655" i="12"/>
  <c r="H654" i="12"/>
  <c r="H653" i="12"/>
  <c r="H652" i="12"/>
  <c r="H651" i="12"/>
  <c r="H650" i="12"/>
  <c r="M610" i="12"/>
  <c r="H628" i="12"/>
  <c r="H627" i="12"/>
  <c r="H625" i="12"/>
  <c r="H623" i="12"/>
  <c r="H620" i="12"/>
  <c r="H619" i="12"/>
  <c r="H617" i="12"/>
  <c r="H616" i="12"/>
  <c r="H615" i="12"/>
  <c r="H614" i="12"/>
  <c r="H613" i="12"/>
  <c r="H612" i="12"/>
  <c r="H611" i="12"/>
  <c r="H610" i="12"/>
  <c r="H588" i="12"/>
  <c r="H587" i="12"/>
  <c r="H585" i="12"/>
  <c r="H583" i="12"/>
  <c r="H580" i="12"/>
  <c r="H579" i="12"/>
  <c r="H577" i="12"/>
  <c r="H576" i="12"/>
  <c r="H575" i="12"/>
  <c r="H574" i="12"/>
  <c r="H573" i="12"/>
  <c r="H572" i="12"/>
  <c r="H571" i="12"/>
  <c r="H570" i="12"/>
  <c r="H548" i="12"/>
  <c r="H547" i="12"/>
  <c r="H545" i="12"/>
  <c r="H544" i="12"/>
  <c r="H543" i="12"/>
  <c r="H542" i="12"/>
  <c r="H539" i="12"/>
  <c r="H538" i="12"/>
  <c r="H536" i="12"/>
  <c r="H535" i="12"/>
  <c r="H534" i="12"/>
  <c r="H533" i="12"/>
  <c r="H532" i="12"/>
  <c r="H531" i="12"/>
  <c r="H530" i="12"/>
  <c r="H529" i="12"/>
  <c r="H506" i="12"/>
  <c r="H507" i="12"/>
  <c r="H504" i="12"/>
  <c r="H503" i="12"/>
  <c r="H502" i="12"/>
  <c r="H501" i="12"/>
  <c r="H498" i="12"/>
  <c r="H497" i="12"/>
  <c r="H495" i="12"/>
  <c r="H494" i="12"/>
  <c r="H493" i="12"/>
  <c r="H492" i="12"/>
  <c r="H491" i="12"/>
  <c r="H490" i="12"/>
  <c r="H489" i="12"/>
  <c r="H488" i="12"/>
  <c r="M444" i="12"/>
  <c r="H466" i="12"/>
  <c r="I465" i="12" s="1"/>
  <c r="H463" i="12"/>
  <c r="H462" i="12"/>
  <c r="H461" i="12"/>
  <c r="H460" i="12"/>
  <c r="H457" i="12"/>
  <c r="H456" i="12"/>
  <c r="H454" i="12"/>
  <c r="H453" i="12"/>
  <c r="H452" i="12"/>
  <c r="H973" i="12"/>
  <c r="H972" i="12"/>
  <c r="H971" i="12"/>
  <c r="H970" i="12"/>
  <c r="H969" i="12"/>
  <c r="H425" i="12"/>
  <c r="I424" i="12" s="1"/>
  <c r="H422" i="12"/>
  <c r="H421" i="12"/>
  <c r="H420" i="12"/>
  <c r="H419" i="12"/>
  <c r="H416" i="12"/>
  <c r="H415" i="12"/>
  <c r="H413" i="12"/>
  <c r="H412" i="12"/>
  <c r="H411" i="12"/>
  <c r="H410" i="12"/>
  <c r="H409" i="12"/>
  <c r="H408" i="12"/>
  <c r="H407" i="12"/>
  <c r="H406" i="12"/>
  <c r="L363" i="12"/>
  <c r="H384" i="12"/>
  <c r="I383" i="12" s="1"/>
  <c r="H381" i="12"/>
  <c r="H380" i="12"/>
  <c r="H379" i="12"/>
  <c r="H378" i="12"/>
  <c r="H375" i="12"/>
  <c r="H374" i="12"/>
  <c r="H372" i="12"/>
  <c r="H371" i="12"/>
  <c r="H370" i="12"/>
  <c r="H369" i="12"/>
  <c r="H368" i="12"/>
  <c r="H367" i="12"/>
  <c r="H366" i="12"/>
  <c r="H365" i="12"/>
  <c r="H343" i="12"/>
  <c r="I342" i="12" s="1"/>
  <c r="H340" i="12"/>
  <c r="H339" i="12"/>
  <c r="H338" i="12"/>
  <c r="H337" i="12"/>
  <c r="H334" i="12"/>
  <c r="H333" i="12"/>
  <c r="H331" i="12"/>
  <c r="H330" i="12"/>
  <c r="H329" i="12"/>
  <c r="H328" i="12"/>
  <c r="H327" i="12"/>
  <c r="H326" i="12"/>
  <c r="H325" i="12"/>
  <c r="H324" i="12"/>
  <c r="H302" i="12"/>
  <c r="I301" i="12" s="1"/>
  <c r="H299" i="12"/>
  <c r="H298" i="12"/>
  <c r="H297" i="12"/>
  <c r="H294" i="12"/>
  <c r="H293" i="12"/>
  <c r="H291" i="12"/>
  <c r="H290" i="12"/>
  <c r="H289" i="12"/>
  <c r="H288" i="12"/>
  <c r="H287" i="12"/>
  <c r="H286" i="12"/>
  <c r="H285" i="12"/>
  <c r="H284" i="12"/>
  <c r="K244" i="12"/>
  <c r="H258" i="12"/>
  <c r="H259" i="12"/>
  <c r="H262" i="12"/>
  <c r="I261" i="12" s="1"/>
  <c r="H257" i="12"/>
  <c r="H254" i="12"/>
  <c r="H253" i="12"/>
  <c r="H251" i="12"/>
  <c r="H250" i="12"/>
  <c r="H249" i="12"/>
  <c r="H248" i="12"/>
  <c r="H247" i="12"/>
  <c r="H246" i="12"/>
  <c r="H245" i="12"/>
  <c r="H244" i="12"/>
  <c r="H222" i="12"/>
  <c r="I221" i="12" s="1"/>
  <c r="H219" i="12"/>
  <c r="H216" i="12"/>
  <c r="H215" i="12"/>
  <c r="H213" i="12"/>
  <c r="H212" i="12"/>
  <c r="H211" i="12"/>
  <c r="H210" i="12"/>
  <c r="H209" i="12"/>
  <c r="H208" i="12"/>
  <c r="H207" i="12"/>
  <c r="H206" i="12"/>
  <c r="H184" i="12"/>
  <c r="I183" i="12" s="1"/>
  <c r="H181" i="12"/>
  <c r="H178" i="12"/>
  <c r="H177" i="12"/>
  <c r="I177" i="12" s="1"/>
  <c r="G180" i="12" s="1"/>
  <c r="H180" i="12" s="1"/>
  <c r="H175" i="12"/>
  <c r="H174" i="12"/>
  <c r="H173" i="12"/>
  <c r="H172" i="12"/>
  <c r="H171" i="12"/>
  <c r="H170" i="12"/>
  <c r="H169" i="12"/>
  <c r="H168" i="12"/>
  <c r="H146" i="12"/>
  <c r="I145" i="12" s="1"/>
  <c r="H143" i="12"/>
  <c r="H140" i="12"/>
  <c r="H139" i="12"/>
  <c r="H137" i="12"/>
  <c r="H136" i="12"/>
  <c r="H135" i="12"/>
  <c r="H134" i="12"/>
  <c r="H133" i="12"/>
  <c r="H132" i="12"/>
  <c r="H131" i="12"/>
  <c r="H130" i="12"/>
  <c r="H108" i="12"/>
  <c r="I107" i="12" s="1"/>
  <c r="H105" i="12"/>
  <c r="H102" i="12"/>
  <c r="H101" i="12"/>
  <c r="H99" i="12"/>
  <c r="H98" i="12"/>
  <c r="H97" i="12"/>
  <c r="H96" i="12"/>
  <c r="H95" i="12"/>
  <c r="H94" i="12"/>
  <c r="H93" i="12"/>
  <c r="H70" i="12"/>
  <c r="I69" i="12" s="1"/>
  <c r="H67" i="12"/>
  <c r="H63" i="12"/>
  <c r="H62" i="12"/>
  <c r="H60" i="12"/>
  <c r="H59" i="12"/>
  <c r="H58" i="12"/>
  <c r="H57" i="12"/>
  <c r="H56" i="12"/>
  <c r="H55" i="12"/>
  <c r="H54" i="12"/>
  <c r="F53" i="12"/>
  <c r="H53" i="12" s="1"/>
  <c r="H31" i="12"/>
  <c r="H30" i="12"/>
  <c r="H28" i="12"/>
  <c r="H24" i="12"/>
  <c r="H23" i="12"/>
  <c r="H21" i="12"/>
  <c r="H20" i="12"/>
  <c r="H19" i="12"/>
  <c r="H18" i="12"/>
  <c r="H17" i="12"/>
  <c r="H16" i="12"/>
  <c r="H15" i="12"/>
  <c r="H14" i="12"/>
  <c r="H93" i="10"/>
  <c r="H111" i="10"/>
  <c r="I110" i="10" s="1"/>
  <c r="H110" i="10"/>
  <c r="H107" i="10"/>
  <c r="H106" i="10"/>
  <c r="H103" i="10"/>
  <c r="H102" i="10"/>
  <c r="I102" i="10"/>
  <c r="G105" i="10" s="1"/>
  <c r="H105" i="10" s="1"/>
  <c r="H100" i="10"/>
  <c r="H99" i="10"/>
  <c r="H98" i="10"/>
  <c r="H97" i="10"/>
  <c r="H96" i="10"/>
  <c r="H95" i="10"/>
  <c r="H94" i="10"/>
  <c r="F54" i="10"/>
  <c r="H54" i="10" s="1"/>
  <c r="H55" i="10"/>
  <c r="H56" i="10"/>
  <c r="H57" i="10"/>
  <c r="H58" i="10"/>
  <c r="H59" i="10"/>
  <c r="H60" i="10"/>
  <c r="H61" i="10"/>
  <c r="H71" i="10"/>
  <c r="H70" i="10"/>
  <c r="I70" i="10" s="1"/>
  <c r="H68" i="10"/>
  <c r="H64" i="10"/>
  <c r="H63" i="10"/>
  <c r="I63" i="10" s="1"/>
  <c r="G66" i="10" s="1"/>
  <c r="H66" i="10" s="1"/>
  <c r="I66" i="10" s="1"/>
  <c r="H31" i="10"/>
  <c r="H32" i="10"/>
  <c r="H29" i="10"/>
  <c r="H25" i="10"/>
  <c r="I24" i="10" s="1"/>
  <c r="H24" i="10"/>
  <c r="H22" i="10"/>
  <c r="H21" i="10"/>
  <c r="H20" i="10"/>
  <c r="H19" i="10"/>
  <c r="H18" i="10"/>
  <c r="H17" i="10"/>
  <c r="H16" i="10"/>
  <c r="H15" i="10"/>
  <c r="I105" i="10" l="1"/>
  <c r="I1919" i="12"/>
  <c r="I54" i="10"/>
  <c r="I30" i="12"/>
  <c r="I374" i="12"/>
  <c r="G377" i="12" s="1"/>
  <c r="H377" i="12" s="1"/>
  <c r="I1758" i="12"/>
  <c r="I15" i="10"/>
  <c r="I31" i="10"/>
  <c r="I101" i="12"/>
  <c r="G104" i="12" s="1"/>
  <c r="H104" i="12" s="1"/>
  <c r="I104" i="12" s="1"/>
  <c r="I139" i="12"/>
  <c r="G142" i="12" s="1"/>
  <c r="H142" i="12" s="1"/>
  <c r="I142" i="12" s="1"/>
  <c r="I667" i="12"/>
  <c r="I1223" i="12"/>
  <c r="G1226" i="12" s="1"/>
  <c r="H1226" i="12" s="1"/>
  <c r="I1226" i="12" s="1"/>
  <c r="I819" i="12"/>
  <c r="G822" i="12" s="1"/>
  <c r="H822" i="12" s="1"/>
  <c r="I822" i="12" s="1"/>
  <c r="I93" i="10"/>
  <c r="I112" i="10" s="1"/>
  <c r="I1271" i="12"/>
  <c r="I1627" i="12"/>
  <c r="G1630" i="12" s="1"/>
  <c r="H1630" i="12" s="1"/>
  <c r="I1630" i="12" s="1"/>
  <c r="I180" i="12"/>
  <c r="I1875" i="12"/>
  <c r="G1878" i="12" s="1"/>
  <c r="H1878" i="12" s="1"/>
  <c r="I1182" i="12"/>
  <c r="G1185" i="12" s="1"/>
  <c r="H1185" i="12" s="1"/>
  <c r="I1185" i="12" s="1"/>
  <c r="I1376" i="12"/>
  <c r="I1395" i="12" s="1"/>
  <c r="I1507" i="12"/>
  <c r="G1510" i="12" s="1"/>
  <c r="H1510" i="12" s="1"/>
  <c r="I1510" i="12" s="1"/>
  <c r="I1469" i="12"/>
  <c r="I659" i="12"/>
  <c r="G662" i="12" s="1"/>
  <c r="H662" i="12" s="1"/>
  <c r="I662" i="12" s="1"/>
  <c r="I1906" i="12"/>
  <c r="I1927" i="12" s="1"/>
  <c r="I937" i="12"/>
  <c r="G940" i="12" s="1"/>
  <c r="H940" i="12" s="1"/>
  <c r="I940" i="12" s="1"/>
  <c r="I978" i="12"/>
  <c r="G981" i="12" s="1"/>
  <c r="H981" i="12" s="1"/>
  <c r="I981" i="12" s="1"/>
  <c r="I1060" i="12"/>
  <c r="G1063" i="12" s="1"/>
  <c r="H1063" i="12" s="1"/>
  <c r="I1063" i="12" s="1"/>
  <c r="I1142" i="12"/>
  <c r="G1145" i="12" s="1"/>
  <c r="H1145" i="12" s="1"/>
  <c r="I1191" i="12"/>
  <c r="I1231" i="12"/>
  <c r="I1353" i="12"/>
  <c r="I1425" i="12"/>
  <c r="G1428" i="12" s="1"/>
  <c r="H1428" i="12" s="1"/>
  <c r="I1515" i="12"/>
  <c r="I1883" i="12"/>
  <c r="I333" i="12"/>
  <c r="G336" i="12" s="1"/>
  <c r="H336" i="12" s="1"/>
  <c r="I336" i="12" s="1"/>
  <c r="I827" i="12"/>
  <c r="I587" i="12"/>
  <c r="I1214" i="12"/>
  <c r="I130" i="12"/>
  <c r="I147" i="12" s="1"/>
  <c r="I946" i="12"/>
  <c r="I1010" i="12"/>
  <c r="I1019" i="12"/>
  <c r="I1101" i="12"/>
  <c r="G1104" i="12" s="1"/>
  <c r="H1104" i="12" s="1"/>
  <c r="I1104" i="12" s="1"/>
  <c r="I1344" i="12"/>
  <c r="G1347" i="12" s="1"/>
  <c r="H1347" i="12" s="1"/>
  <c r="I1347" i="12" s="1"/>
  <c r="I1393" i="12"/>
  <c r="I1547" i="12"/>
  <c r="G1550" i="12" s="1"/>
  <c r="H1550" i="12" s="1"/>
  <c r="I415" i="12"/>
  <c r="G418" i="12" s="1"/>
  <c r="H418" i="12" s="1"/>
  <c r="I418" i="12" s="1"/>
  <c r="I426" i="12" s="1"/>
  <c r="I538" i="12"/>
  <c r="G541" i="12" s="1"/>
  <c r="H541" i="12" s="1"/>
  <c r="I541" i="12" s="1"/>
  <c r="I579" i="12"/>
  <c r="G582" i="12" s="1"/>
  <c r="H582" i="12" s="1"/>
  <c r="I582" i="12" s="1"/>
  <c r="I1498" i="12"/>
  <c r="I1878" i="12"/>
  <c r="I1636" i="12"/>
  <c r="I1865" i="12"/>
  <c r="I72" i="10"/>
  <c r="G27" i="10"/>
  <c r="H27" i="10" s="1"/>
  <c r="I27" i="10" s="1"/>
  <c r="I33" i="10" s="1"/>
  <c r="I253" i="12"/>
  <c r="G256" i="12" s="1"/>
  <c r="H256" i="12" s="1"/>
  <c r="I62" i="12"/>
  <c r="G65" i="12" s="1"/>
  <c r="H65" i="12" s="1"/>
  <c r="I65" i="12" s="1"/>
  <c r="I293" i="12"/>
  <c r="G296" i="12" s="1"/>
  <c r="H296" i="12" s="1"/>
  <c r="I296" i="12" s="1"/>
  <c r="I447" i="12"/>
  <c r="I619" i="12"/>
  <c r="G622" i="12" s="1"/>
  <c r="H622" i="12" s="1"/>
  <c r="I622" i="12" s="1"/>
  <c r="I748" i="12"/>
  <c r="I810" i="12"/>
  <c r="I456" i="12"/>
  <c r="G459" i="12" s="1"/>
  <c r="H459" i="12" s="1"/>
  <c r="I459" i="12" s="1"/>
  <c r="I497" i="12"/>
  <c r="G500" i="12" s="1"/>
  <c r="H500" i="12" s="1"/>
  <c r="I500" i="12" s="1"/>
  <c r="I1618" i="12"/>
  <c r="I889" i="12"/>
  <c r="I1434" i="12"/>
  <c r="I1475" i="12"/>
  <c r="I324" i="12"/>
  <c r="I627" i="12"/>
  <c r="I629" i="12" s="1"/>
  <c r="I690" i="12"/>
  <c r="I53" i="12"/>
  <c r="I506" i="12"/>
  <c r="I547" i="12"/>
  <c r="I610" i="12"/>
  <c r="I779" i="12"/>
  <c r="G782" i="12" s="1"/>
  <c r="H782" i="12" s="1"/>
  <c r="I782" i="12" s="1"/>
  <c r="I969" i="12"/>
  <c r="I989" i="12" s="1"/>
  <c r="I1092" i="12"/>
  <c r="I1335" i="12"/>
  <c r="I14" i="12"/>
  <c r="I570" i="12"/>
  <c r="I699" i="12"/>
  <c r="G702" i="12" s="1"/>
  <c r="H702" i="12" s="1"/>
  <c r="I702" i="12" s="1"/>
  <c r="I740" i="12"/>
  <c r="G743" i="12" s="1"/>
  <c r="H743" i="12" s="1"/>
  <c r="I743" i="12" s="1"/>
  <c r="I787" i="12"/>
  <c r="I377" i="12"/>
  <c r="I488" i="12"/>
  <c r="I529" i="12"/>
  <c r="I708" i="12"/>
  <c r="I771" i="12"/>
  <c r="I866" i="12"/>
  <c r="I905" i="12"/>
  <c r="I1173" i="12"/>
  <c r="I1193" i="12" s="1"/>
  <c r="I284" i="12"/>
  <c r="I406" i="12"/>
  <c r="I901" i="12"/>
  <c r="I92" i="12"/>
  <c r="I109" i="12" s="1"/>
  <c r="I206" i="12"/>
  <c r="I215" i="12"/>
  <c r="G218" i="12" s="1"/>
  <c r="H218" i="12" s="1"/>
  <c r="I218" i="12" s="1"/>
  <c r="I365" i="12"/>
  <c r="I731" i="12"/>
  <c r="I928" i="12"/>
  <c r="I1051" i="12"/>
  <c r="I1133" i="12"/>
  <c r="I1145" i="12"/>
  <c r="I1254" i="12"/>
  <c r="I1273" i="12" s="1"/>
  <c r="I1294" i="12"/>
  <c r="I1314" i="12" s="1"/>
  <c r="I1416" i="12"/>
  <c r="I1428" i="12"/>
  <c r="I1457" i="12"/>
  <c r="I1555" i="12"/>
  <c r="I850" i="12"/>
  <c r="I859" i="12"/>
  <c r="G862" i="12" s="1"/>
  <c r="H862" i="12" s="1"/>
  <c r="I862" i="12" s="1"/>
  <c r="I244" i="12"/>
  <c r="I256" i="12"/>
  <c r="I1740" i="12"/>
  <c r="I1760" i="12" s="1"/>
  <c r="I23" i="12"/>
  <c r="G26" i="12" s="1"/>
  <c r="H26" i="12" s="1"/>
  <c r="I26" i="12" s="1"/>
  <c r="I168" i="12"/>
  <c r="I650" i="12"/>
  <c r="I1538" i="12"/>
  <c r="I1550" i="12"/>
  <c r="I1517" i="12"/>
  <c r="I185" i="12"/>
  <c r="G1022" i="12"/>
  <c r="H1022" i="12" s="1"/>
  <c r="I1022" i="12" s="1"/>
  <c r="I1030" i="12" s="1"/>
  <c r="I385" i="12" l="1"/>
  <c r="I1355" i="12"/>
  <c r="I344" i="12"/>
  <c r="I1233" i="12"/>
  <c r="I223" i="12"/>
  <c r="I589" i="12"/>
  <c r="I710" i="12"/>
  <c r="I948" i="12"/>
  <c r="I1638" i="12"/>
  <c r="I907" i="12"/>
  <c r="I263" i="12"/>
  <c r="I829" i="12"/>
  <c r="I1885" i="12"/>
  <c r="I669" i="12"/>
  <c r="I1477" i="12"/>
  <c r="I549" i="12"/>
  <c r="I1112" i="12"/>
  <c r="I508" i="12"/>
  <c r="I32" i="12"/>
  <c r="I1557" i="12"/>
  <c r="I71" i="12"/>
  <c r="I1071" i="12"/>
  <c r="I750" i="12"/>
  <c r="I868" i="12"/>
  <c r="I789" i="12"/>
  <c r="I1436" i="12"/>
  <c r="I467" i="12"/>
  <c r="I1152" i="12"/>
  <c r="I303"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Windows 10</author>
  </authors>
  <commentList>
    <comment ref="G69" authorId="0" shapeId="0" xr:uid="{00000000-0006-0000-0300-000001000000}">
      <text>
        <r>
          <rPr>
            <b/>
            <sz val="9"/>
            <color indexed="81"/>
            <rFont val="Tahoma"/>
            <family val="2"/>
          </rPr>
          <t>Windows 10:</t>
        </r>
        <r>
          <rPr>
            <sz val="9"/>
            <color indexed="81"/>
            <rFont val="Tahoma"/>
            <family val="2"/>
          </rPr>
          <t xml:space="preserve">
</t>
        </r>
      </text>
    </comment>
    <comment ref="C728" authorId="0" shapeId="0" xr:uid="{00000000-0006-0000-0300-000002000000}">
      <text>
        <r>
          <rPr>
            <b/>
            <sz val="9"/>
            <color indexed="81"/>
            <rFont val="Tahoma"/>
            <family val="2"/>
          </rPr>
          <t>Windows 10:</t>
        </r>
        <r>
          <rPr>
            <sz val="9"/>
            <color indexed="81"/>
            <rFont val="Tahoma"/>
            <family val="2"/>
          </rPr>
          <t xml:space="preserve">
espesor'</t>
        </r>
      </text>
    </comment>
    <comment ref="B1573" authorId="0" shapeId="0" xr:uid="{00000000-0006-0000-0300-000003000000}">
      <text>
        <r>
          <rPr>
            <b/>
            <sz val="9"/>
            <color indexed="81"/>
            <rFont val="Tahoma"/>
            <family val="2"/>
          </rPr>
          <t>Windows 10:</t>
        </r>
        <r>
          <rPr>
            <sz val="9"/>
            <color indexed="81"/>
            <rFont val="Tahoma"/>
            <family val="2"/>
          </rPr>
          <t xml:space="preserve">
corregir apu</t>
        </r>
      </text>
    </comment>
    <comment ref="C1618" authorId="0" shapeId="0" xr:uid="{00000000-0006-0000-0300-000004000000}">
      <text>
        <r>
          <rPr>
            <b/>
            <sz val="9"/>
            <color indexed="81"/>
            <rFont val="Tahoma"/>
            <family val="2"/>
          </rPr>
          <t>Windows 10:</t>
        </r>
        <r>
          <rPr>
            <sz val="9"/>
            <color indexed="81"/>
            <rFont val="Tahoma"/>
            <family val="2"/>
          </rPr>
          <t xml:space="preserve">
cotizacion y despiece </t>
        </r>
      </text>
    </comment>
    <comment ref="C1696" authorId="0" shapeId="0" xr:uid="{00000000-0006-0000-0300-000005000000}">
      <text>
        <r>
          <rPr>
            <b/>
            <sz val="9"/>
            <color indexed="81"/>
            <rFont val="Tahoma"/>
            <family val="2"/>
          </rPr>
          <t>Windows 10:</t>
        </r>
        <r>
          <rPr>
            <sz val="9"/>
            <color indexed="81"/>
            <rFont val="Tahoma"/>
            <family val="2"/>
          </rPr>
          <t xml:space="preserve">
cada cuanto son los tubos, debe ser explicito en el enunciado</t>
        </r>
      </text>
    </comment>
  </commentList>
</comments>
</file>

<file path=xl/sharedStrings.xml><?xml version="1.0" encoding="utf-8"?>
<sst xmlns="http://schemas.openxmlformats.org/spreadsheetml/2006/main" count="8035" uniqueCount="497">
  <si>
    <t>SERVICIO NACIONAL DE APRENDIZAJE SENA</t>
  </si>
  <si>
    <t>ITEM</t>
  </si>
  <si>
    <t>CANTIDAD</t>
  </si>
  <si>
    <t xml:space="preserve">COTIZACIÓN 1 </t>
  </si>
  <si>
    <t>COTIZACIÓN 2</t>
  </si>
  <si>
    <t>COTIZACIÓN 3</t>
  </si>
  <si>
    <t>UND</t>
  </si>
  <si>
    <t>ML</t>
  </si>
  <si>
    <t>M2</t>
  </si>
  <si>
    <t xml:space="preserve">DESCRIPCIÓN </t>
  </si>
  <si>
    <t xml:space="preserve">UNIDAD </t>
  </si>
  <si>
    <t xml:space="preserve">CANTIDAD </t>
  </si>
  <si>
    <t>PROMEDIO</t>
  </si>
  <si>
    <t xml:space="preserve">1. CAPITULO DE PISOS </t>
  </si>
  <si>
    <t>PRECIO UNITARIO</t>
  </si>
  <si>
    <t>VALOR TOTAL</t>
  </si>
  <si>
    <t>Excavacion y nivelacion del terreno en material comun, incluye hasta 20cm de profundidad</t>
  </si>
  <si>
    <t>Solado en concreto pobre de 2500 psi, espesor de 7cm</t>
  </si>
  <si>
    <t>Construccion de losa de contrapisos para cuartos frios concreto de 4000 psi con aire intencionalmente incluido de 12cm de espesor; reforzada con malla electrosoldada 3/8 @15cm; barrera de vapor en Lamina de poliestireno extruido 2" densidad de 40 Kg/m3 - COLOR RODADO; capa de aislamiento en placa poliuretano densidad 40 Kg/m3 de 2" de espesor (SIN PAPEL y FOIL).</t>
  </si>
  <si>
    <t xml:space="preserve">ADMINISTRACIÓN 17% </t>
  </si>
  <si>
    <t xml:space="preserve">IVA SOBRE UTILIDAD 19% </t>
  </si>
  <si>
    <t>Demolición de plantilla existente compuesta por concreto y piedras de mas 5cm de diametro, incluye retiro de escombros desde el sitio de trabajo a centro de acopio en la obra.</t>
  </si>
  <si>
    <t>m2</t>
  </si>
  <si>
    <t>Excavacion en material comun. Incluye retiro de material sobrante desde el sitio de trabajo a centro de acopio en la obra.</t>
  </si>
  <si>
    <t>m3</t>
  </si>
  <si>
    <t>Construccion de viga de cimientos reforzada con 4#3 y estribos #2@15cm, dimenciones: 0,25x0,15 mts, concreto de 3000 psi</t>
  </si>
  <si>
    <t>ml</t>
  </si>
  <si>
    <t>Construcción de placa de contrapiso de 3000 psi reforzada con malla electrosoldada 3/8 @15cm, espesor 10cm</t>
  </si>
  <si>
    <t>Levante en bloque n°4 abusardado por una cara</t>
  </si>
  <si>
    <t>Levante en Calados tipo persiana de 50x50 para ventilación de caseta de compresor; incluye: protección de angeo en PVC</t>
  </si>
  <si>
    <t>Construccion de columneta de confinamiento de muros reforzada con 4#3 y estribos #2@15cm, dimenciones: 0,2x0,15 mts. concreto de 3000 psi</t>
  </si>
  <si>
    <t>Construccion de Vigueta de confinamiento de muros reforzada con 4#3 y estribos #2@15cm, dimenciones: 0,2x0,15 mts. concreto de 3000 psi</t>
  </si>
  <si>
    <t>Construccion de losa en concreto de 3500psi en metaldeck calibre 20 reforzada con malla electrsoldada de 3/8 @15cm, espesor de 12cm; incluye: conectores de cortante en barras N°4 @1m, long:7cm; Guardera,  figuración y colocación e acero, aplicación de antisol, y todas las actividades de curado.</t>
  </si>
  <si>
    <t>Suministro e instalacion de puerta metalica batiente de 1,2x1,8 mts calibre 20; incluye: dos pasadores con candados, bisagras, y demas elementos para su respectiva instalación, en pintura epóxica</t>
  </si>
  <si>
    <t>und</t>
  </si>
  <si>
    <t>Suministro e instalación de punto electrico trifasico de  220V. Incluye: Tomacorriente, acometida en tuberia EMT, cableado N°10, y demas accesorios necesarios para instalación y correcto funcionamiento.</t>
  </si>
  <si>
    <t>Suministro e Instalación de acometida trifasica 3F+N+T EN CABLE FORRADO libre de halogenos calibre N°10 en tuberia EMT desde tablero de distribución de tomas hasta punto electrico en caseta de compresor.</t>
  </si>
  <si>
    <t>Retiro de material sobrante a sitio autorizado por entidad ambiental.</t>
  </si>
  <si>
    <t>Suministro e instalación de Concertina en acero inoxidable con cuchillas tipo arpón con filos de bisturí, espesor de cuchillas 0,5 mm, diámetro de 18",  de 0,50 Mts de diámetro, incluye: Escarificación  y relleno en concreto en la parte superior de columneta para instalacion de tuberia (dimensiones: 25cmx25cmx25cm), estructura de soporte en tuberia galvanizada de 2",  con terminación o brazo en (Yee) de 40cm de longitud cada brazo, aditivo para pega de concreto existente y nuevo, pintura anticorrosiva y de acabado tipo exposixa, tapa PVC para sellar la corona del tubo.</t>
  </si>
  <si>
    <t>Subtotal Concertina</t>
  </si>
  <si>
    <t>Suministro e instalacion de cubierta en Teja Termoacustica UPVC 1.5mm  con estructura en tuberia galvanizada de 1 1/2"  y 1" empotrada en viga de concreto existente; incluye: perforacion y anclaje a elementos de concreto, aplicación de pintura anticorrosiva y de acavado tipo exposica negra, accesorios de fijación e instalación.</t>
  </si>
  <si>
    <t>Subtotal Cubierta</t>
  </si>
  <si>
    <t xml:space="preserve">Suministro e instalación de protectores interiores para ventaneria, estrutura Tubo Tubular cuadrado 1 x 1" x 0.8mm en acero, sentido de las barras de forma vertical; Incluye: Aplicación de anticorrosivo gris, accesorios de instalación y/o fijación. </t>
  </si>
  <si>
    <t>Suministro e instalación de porton de piso a techo de 3,40mX4,2m en tuberia galvanizada de 1" y 1 1/2" , parte  inferior de acceso 3m de altura, parte superior fija de 1,20m de altura con extremo superior concavo (arqueado); incluye: perforacion y anclaje a elementos de concreto, dos pasadores verticales superior e inferior con sus respectivos candados,  cerradura de seguridad, aplicación de anticorrosivo y pintura de acabado tipo epoxica negro, bisagras de bandera en acero inoxidable.</t>
  </si>
  <si>
    <t>Subtotal Carpinteria Metalica</t>
  </si>
  <si>
    <t>Suministro e instalación de baranda en acero inoxidable, pasamanos y soportes verticales realizado con tubo de 1 1/2 pulgadas, tramos intermedios horizontales realizados con tubo de 1 pulgada; refuerzo empotrado transversal al recorrido, Incluye:  todos los accesarios necesarios para la instalación, anclajes y demas. Diseño e instalación segun la NTC 6047</t>
  </si>
  <si>
    <t>Subtotal Baranda</t>
  </si>
  <si>
    <t>Construcción de piso en concreto pulido gris. Incluye pintura epoxica</t>
  </si>
  <si>
    <t>Construción de media caña en en concreto pulido, incluye pintura epoxica</t>
  </si>
  <si>
    <t>Levante en bloque N°15 abusardado o quebrado de color negro y amarillo</t>
  </si>
  <si>
    <t>Construccion de viga de confinamiento de muros en concreto de 3000psi reforzada con 2 barras N°4, estribos de N°3@15cm, incluye: formaleta, fiduracion y colocacion de acero, anclajes soldados del acero a estructura metalica existente, actividades de curado. Dimensiones: 0,15mx0,2m</t>
  </si>
  <si>
    <t>Construccion de Columneta de confinamiento de muros en concreto de 3000psi reforzada con 2 barras N°4, estribos de N°3@15cm, incluye: formaleta, figuracion y colocacion de acero, anclajes a losa de contrapiso existente, actividades de curado. Dimensiones: 0,15mx0,2m</t>
  </si>
  <si>
    <t>Suministro e Instalación de puerta en lamina  galvanizada C,20; de 1,15x2 mts. Incluye:  bisagras, cerradura de seguridad, manija, gato cierra puerta y pintura antiorrosiva gris.</t>
  </si>
  <si>
    <t>Suministro e instalación de punto electrico para aire acondicionado. Incluye: Acometida en tuberia conduit pvc, cableado N°10, y demas accesorios necesarios para instalación y correcto funcionamiento.</t>
  </si>
  <si>
    <t>Suministro e instalación de punto de iluminación, incluye: Luminaria panel 24W, Acometida en tuberia conduit pvc, cableado N°12 y demas accesorios necesarios para instalacion y correcto funcionamiento.</t>
  </si>
  <si>
    <t>Suministro e instalación de punto para interruptor. Incluye: Interruptor,  acometida en tuberia EMT, cableado N°12 y demas accesorios necesarios para intalacion y correcto funcionamiento.</t>
  </si>
  <si>
    <t>Suministro e instalación de punto electrico de 110. Incluye: Tomacorriente, acometida en tuberia EMT, cableado N°12 y demas accesorios necesarios para intalacion y correcto funcionamiento.</t>
  </si>
  <si>
    <t>Suministro e instalación de acometida electrica para diferentes circuitos. Incluye tuberia EMT,  cableado N°12 y demas accesorios para instalación y correcto funcionamiento.</t>
  </si>
  <si>
    <t>Suministro e instalación de punto de desagüe para aires acondicionados en tuberia hidraulica de PVC 3/4". Incluye regata para instalación de acometida y recubrimeinto en rubatex.</t>
  </si>
  <si>
    <t>Subtotal Cuarto de Rack</t>
  </si>
  <si>
    <t>Suministro e instalación de puerta corrediza piso - techo en vidrio de 6mm, de 2,30 de alto y 2,26m de ancho, estructura en marco de aluminio, con la mitad de la puerta fija. Incluye: Cerradura para perfil,  accesorios de instalación y/o Fijacion.</t>
  </si>
  <si>
    <t>Recubrimiento en sistema drywall en fibrocemento para columna de estructura metalica HE28, incluye estuco plastico, pintura vinilo tipo 1, 3 manos y esquineros en las caras visibles.</t>
  </si>
  <si>
    <t>Subtotal Puerta en Vidrio</t>
  </si>
  <si>
    <t>Suministro e instalación de lavamanos quirurgico con sistema de pedal, fabricado con acero inoxidable tipo 304 calibre 18, acabado satinado, pedal con resorte en acero inoxidable;  Dimensiones: 90cm de alto, 45cm de ancho, 45cm de largo</t>
  </si>
  <si>
    <t>Suministro e Instalación de Lavabotas en acero inoxidable calibre 16 acabado satinado con sistema de pedal manual y valvula push, cepillo de nylon con manguera plastica, platico adaptable, conexión a punto hidraulico de 1";  Dimensiones: 32cm de alto, 30cm de ancho, 45cm de largo</t>
  </si>
  <si>
    <t>Subtotal Lavamanos</t>
  </si>
  <si>
    <t>Suministro e instalación de Concertina en acero inoxidable con cuchillas tipo arpón con filos de bisturí, espesor de cuchillas 0,5 mm, diámetro de 18",  de 0,50 Mts de diámetro, incluye estructura de soporte en tuberia galvanizada de 1 1/2" con terminación o brazo en (Yee) de 40cm de longitud cada brazo, tapa en PVC para sellado de corrona de tubo, anclaje en soldadura, pintura anticorrosiva y de acabado tipo epoxica.</t>
  </si>
  <si>
    <t>Suministro e instalación de puerta doble de acceso en perfil de 3x11/2, travesaños en 11/2x11/2 espaciados cada 12cms y marco en 3x1 con aleta. Incluye cuerpo fijo superior de 1.0mt de altura, bisagras en aluminio y cerradura de seguridad en acero inoxidable.</t>
  </si>
  <si>
    <t>Und</t>
  </si>
  <si>
    <t>Suministro e instalación de porton batiente en estructura metalica en  perfil de 3x11/2 galvanizado pintado con anticorrosivo y acabado final color similar al aluminio en pintura epóxica, bisagras en hierro estructural, cerrojo de seguridad y travesaños en tubo cuadrado de aluminio de 11/2x11/2 espaciados cada 12cms.</t>
  </si>
  <si>
    <t xml:space="preserve">Ml </t>
  </si>
  <si>
    <t>Suministro e instalación de sistema de división modular corrediza con acondicionamiento acústico, que separa y unifica  espacios. Incluye: Estructura metalica de soporte, paneles acusticos enchapados en formica sistema de modulos plegables, accesorios de instalación y/o Fijación para el correcto funcionamiento. Dimensiones: 2,8m de alto x 6,8m de largo conformado por 13 paneles de 0,52m de ancho.</t>
  </si>
  <si>
    <t>GBL</t>
  </si>
  <si>
    <t>Ml</t>
  </si>
  <si>
    <t>Suministro e Instalación de cerca electrificada de seis líneas en Alambre acero 1070 al carbón NTC 5677 calibre 14 (2,5 mm), con aislador tensor y Aislador intermedio de paso, con estructura galvanizada, paral metálico galvanizado de 1/2” a cada 4,00 metros con tapón soldado superior protector en PVC, recubrimiento en pintura anticorrosiva, equipo impulsor eléctrico o electrificador según longitud, conexión de batería y sirena, con dos kit de puesta tierra, con cable para equipo  forrado para conexión de equipo a línea, incluye avisos de prevención y accesorios.</t>
  </si>
  <si>
    <t>Elaboración de portón tubular galvanizado acero cold rolled con recubrimiento g60 (z180) de 2" x 1.5mm NTC1560. Para acceso peatonal, ancho 2m x 2.5 de altura, pintura de esmalte anticorrosivo epóxico tipo naval color blanco o gris, incluye  2 pasadores y 2 candados de 60mm Intemperie Anticizalla Zinc Laminado</t>
  </si>
  <si>
    <t>Elaboración, Suministro e instalación de Protector tipo canasta dimensiones de 1x1x1mt para unidades condensadoras de aires acondicionados en varilla cuadrada de 1/2", elaboración de anilos de fijación tipo oreja para candados a piso, platina de protección tipo nicho de 15x15cm de resguardo para candado. Pintura anticorrosiva y esmalte gris. Incluye 2 candados de 60mm Intemperie Anticizalla Zinc Laminado</t>
  </si>
  <si>
    <t>Subtotal Cerramiento</t>
  </si>
  <si>
    <t>CARPINTERIA METALICA</t>
  </si>
  <si>
    <t xml:space="preserve">IMPREVISTOS 5% </t>
  </si>
  <si>
    <t xml:space="preserve">UTILIDAD 8% </t>
  </si>
  <si>
    <t>DIRECCION ADMINISTRATIVA Y FINANCIERA</t>
  </si>
  <si>
    <t>GRUPO DE CONSTRUCCIONES</t>
  </si>
  <si>
    <t>ANALISIS DE PRECIOS UNITARIOS (APUS)</t>
  </si>
  <si>
    <t>ITEMS:</t>
  </si>
  <si>
    <t xml:space="preserve">OBRA: </t>
  </si>
  <si>
    <t>ANALISIS DE PRECIOS UNITARIOS</t>
  </si>
  <si>
    <r>
      <t>NOMBRE APU:</t>
    </r>
    <r>
      <rPr>
        <sz val="9"/>
        <color theme="1"/>
        <rFont val="Arial"/>
        <family val="2"/>
      </rPr>
      <t xml:space="preserve"> </t>
    </r>
  </si>
  <si>
    <t>UND:</t>
  </si>
  <si>
    <t>FECHA:</t>
  </si>
  <si>
    <t>No.</t>
  </si>
  <si>
    <t>MATERIALES</t>
  </si>
  <si>
    <t>UN</t>
  </si>
  <si>
    <t>% DESP</t>
  </si>
  <si>
    <t>VR.UNITARIO</t>
  </si>
  <si>
    <t>SUB.TOTAL</t>
  </si>
  <si>
    <t>TOTALES</t>
  </si>
  <si>
    <t>MANO DE OBRA</t>
  </si>
  <si>
    <t>VR. CUADRILLA</t>
  </si>
  <si>
    <t xml:space="preserve">SUB.TOTAL </t>
  </si>
  <si>
    <t>CUADRILLA AA Albañileria  (Oficial + Ayudante)</t>
  </si>
  <si>
    <t>HH</t>
  </si>
  <si>
    <t xml:space="preserve"> </t>
  </si>
  <si>
    <t xml:space="preserve">EQUIPOS </t>
  </si>
  <si>
    <t>Herramientas Menores</t>
  </si>
  <si>
    <t>Dia</t>
  </si>
  <si>
    <t>TRANSPORTES</t>
  </si>
  <si>
    <t>Volqueta de 6 M3</t>
  </si>
  <si>
    <t>viaje</t>
  </si>
  <si>
    <r>
      <t xml:space="preserve">VALOR TOTAL  APU    </t>
    </r>
    <r>
      <rPr>
        <sz val="9"/>
        <color theme="1"/>
        <rFont val="Arial"/>
        <family val="2"/>
      </rPr>
      <t>(Sin AIU)</t>
    </r>
  </si>
  <si>
    <t xml:space="preserve">                            </t>
  </si>
  <si>
    <t>JACQUELINE ROJAS SOLANO</t>
  </si>
  <si>
    <t>VoBo. Arquitecto Despacho Regional</t>
  </si>
  <si>
    <t>Vo.Bo. Directora Regional</t>
  </si>
  <si>
    <t>ADECUACIONES PARA CUARTOS FRIOS DEL SERVICIO NACIONAL DE APRENDIZAJE SENA NODO SABANALARGA</t>
  </si>
  <si>
    <t>Concreto 2500 psi en obra</t>
  </si>
  <si>
    <t>Mezcladora</t>
  </si>
  <si>
    <t>transporte</t>
  </si>
  <si>
    <t>Km</t>
  </si>
  <si>
    <t>Concreto 4000 psi con aire intencionalmente incluido</t>
  </si>
  <si>
    <t>Malla Electrosoldada 3/8</t>
  </si>
  <si>
    <t>Kg</t>
  </si>
  <si>
    <t>Lamina de poliestileno extruido 2" densidad 40kg/m3</t>
  </si>
  <si>
    <t xml:space="preserve">Lamina de poliuretano de 2" densidad 40 kg/m3 </t>
  </si>
  <si>
    <t>Vibrador de concreto</t>
  </si>
  <si>
    <t>CASETA PARA EL SISTEMA DE AIRE COMPRIMIDO</t>
  </si>
  <si>
    <t>M3</t>
  </si>
  <si>
    <t>Concreto de 3000 psi en obra</t>
  </si>
  <si>
    <t>Acero de Refuerzo de 6000psi</t>
  </si>
  <si>
    <t>Alambre Negro N°18</t>
  </si>
  <si>
    <t>kg</t>
  </si>
  <si>
    <t>Formaleta en madera</t>
  </si>
  <si>
    <t>Bloque Abusardado</t>
  </si>
  <si>
    <t>Mortero 1:4 en obra</t>
  </si>
  <si>
    <t>Tablon</t>
  </si>
  <si>
    <t>Andamio con tijera</t>
  </si>
  <si>
    <t>Calados 50x50</t>
  </si>
  <si>
    <t>Angeo PVc</t>
  </si>
  <si>
    <t>Vibrador de Concreto</t>
  </si>
  <si>
    <t>Concreto de 3500 psi en obra</t>
  </si>
  <si>
    <t>Lamina Metal deck calibre 20</t>
  </si>
  <si>
    <t>Malla electrosoldada 3/8</t>
  </si>
  <si>
    <t>Acero N°4</t>
  </si>
  <si>
    <t>Antisol</t>
  </si>
  <si>
    <t>gal</t>
  </si>
  <si>
    <t>Puerta Metalica Batiente 1.2x1.8 mts</t>
  </si>
  <si>
    <t>Accesorios para correcta instalación</t>
  </si>
  <si>
    <t>Pintura Epoxica</t>
  </si>
  <si>
    <t>glb</t>
  </si>
  <si>
    <t>CUADRILLA BB Instalaciones electricas (Tecnico + Ayudante)</t>
  </si>
  <si>
    <t>Tomacorriente doble</t>
  </si>
  <si>
    <t>Cable asilado</t>
  </si>
  <si>
    <t xml:space="preserve">Soldadura liquida 1/4 </t>
  </si>
  <si>
    <t>un</t>
  </si>
  <si>
    <t>Curva EMT 1/2"</t>
  </si>
  <si>
    <t>Adaptador Terminal EMT1/2-pulg Gris</t>
  </si>
  <si>
    <t>Tubo EMT 1/2" X3M</t>
  </si>
  <si>
    <t>Caja para toma corriente metalica</t>
  </si>
  <si>
    <t>NODO</t>
  </si>
  <si>
    <t>BARANOA</t>
  </si>
  <si>
    <t>CONCERTINA</t>
  </si>
  <si>
    <t>Concertina en acero inoxidable</t>
  </si>
  <si>
    <t>Tubo galvanizado 2"</t>
  </si>
  <si>
    <t>Pintura Anticorrosiva</t>
  </si>
  <si>
    <t>tapa PVc</t>
  </si>
  <si>
    <t xml:space="preserve">Concreto en obra </t>
  </si>
  <si>
    <t>Sikadur 32</t>
  </si>
  <si>
    <t>Andamios con tijeras</t>
  </si>
  <si>
    <t xml:space="preserve">Tablon </t>
  </si>
  <si>
    <t xml:space="preserve"> CUBIERTA</t>
  </si>
  <si>
    <t>Teja termoacustica UPVC 1.5mm</t>
  </si>
  <si>
    <t>Tubo Galvanizado 1 1/2</t>
  </si>
  <si>
    <t>Tubo Galvanizado 1</t>
  </si>
  <si>
    <t xml:space="preserve">Pintura Anticorrosiva </t>
  </si>
  <si>
    <t>kit</t>
  </si>
  <si>
    <t xml:space="preserve">Set de fijación x10 </t>
  </si>
  <si>
    <t>Tubo tubular de 1x1 " en acero</t>
  </si>
  <si>
    <t xml:space="preserve">Acessorios de fijación </t>
  </si>
  <si>
    <t>Porton de Piso techo 3.40mx4.2m</t>
  </si>
  <si>
    <t>Cerradura de seguridad</t>
  </si>
  <si>
    <t>Pintura anticorrosiva</t>
  </si>
  <si>
    <t>Candados de seguridad</t>
  </si>
  <si>
    <t>BARANDA EXTERIOR</t>
  </si>
  <si>
    <t xml:space="preserve">accesorios de fijación </t>
  </si>
  <si>
    <t>Tubo en acero inoxidable 1 1/2"</t>
  </si>
  <si>
    <t>Tubo en acero inoxidable1"</t>
  </si>
  <si>
    <t>SABANLARGA</t>
  </si>
  <si>
    <t>CUARTO DE RACK</t>
  </si>
  <si>
    <t>Malla electrosoldada</t>
  </si>
  <si>
    <t>Recebo seleccionado</t>
  </si>
  <si>
    <t>Tablon cativo 2X2X15</t>
  </si>
  <si>
    <t>Concreto 3000 psi en obra</t>
  </si>
  <si>
    <t>Bloque Abusardado color</t>
  </si>
  <si>
    <t>Concreto 3000 psi</t>
  </si>
  <si>
    <t xml:space="preserve">Acero de refuerzo de 60.000 </t>
  </si>
  <si>
    <t>Soldadura</t>
  </si>
  <si>
    <t>Formaleta Madera</t>
  </si>
  <si>
    <t>vibrador de concreto</t>
  </si>
  <si>
    <t>Puerta Galvanizada 1,15X2mts</t>
  </si>
  <si>
    <t>Tubo Conduit Pvc 1/2" X3M</t>
  </si>
  <si>
    <t>Curva  Conduit Pvc  1/2"</t>
  </si>
  <si>
    <t>Adaptador Terminal  Conduit Pvc  1/2-pulg Gris</t>
  </si>
  <si>
    <t>Luminaria Panel 24W</t>
  </si>
  <si>
    <t>Interruptor</t>
  </si>
  <si>
    <t xml:space="preserve">Caja metalica para interruptor </t>
  </si>
  <si>
    <t>Caja para toma corriente en pvc</t>
  </si>
  <si>
    <t>Tubo EMT1/2" X3M</t>
  </si>
  <si>
    <t>Curva  EMT1/2"</t>
  </si>
  <si>
    <t>Adaptador Terminal  EMT  1/2-pulg Gris</t>
  </si>
  <si>
    <t xml:space="preserve">Toma corriente </t>
  </si>
  <si>
    <t>Caja metalica para tomacorriente</t>
  </si>
  <si>
    <t>Unión PVC 3/4</t>
  </si>
  <si>
    <t>Codo PVC 3/4</t>
  </si>
  <si>
    <t>Rubatex</t>
  </si>
  <si>
    <t>Tuberia Hidraulica PVC 3/4 x3m</t>
  </si>
  <si>
    <t>PUERTA DE VIDRIO</t>
  </si>
  <si>
    <t>Puerta corrediza piso techo en vidrio 6mm</t>
  </si>
  <si>
    <t>Esquineros</t>
  </si>
  <si>
    <t>Estuco plastico</t>
  </si>
  <si>
    <t>Pintura vinilo tipo 1</t>
  </si>
  <si>
    <t>Gal</t>
  </si>
  <si>
    <t>Angulo de 30x20x0,38 L: 2,44m</t>
  </si>
  <si>
    <t>LAVAMANOS Y LAVABOTAS</t>
  </si>
  <si>
    <t>Lavamano quirurgico con pedal</t>
  </si>
  <si>
    <t xml:space="preserve">Lavabotas en acero inoxidable </t>
  </si>
  <si>
    <t>Tubo hidraulico pvc 1"</t>
  </si>
  <si>
    <t>Codo hidraulico pvc 1"</t>
  </si>
  <si>
    <t>Union hidraulico pvc</t>
  </si>
  <si>
    <t>soldadura liquida 1/4</t>
  </si>
  <si>
    <t>SOLEDAD</t>
  </si>
  <si>
    <t>CERRAMIENTO EN CONCERTINA</t>
  </si>
  <si>
    <t>Tubo galvanizado 1 1/2"</t>
  </si>
  <si>
    <t xml:space="preserve">Soldadura </t>
  </si>
  <si>
    <t xml:space="preserve">CARPINTERIA METALICA </t>
  </si>
  <si>
    <t>Suministro e instalación de puerta doble de acceso</t>
  </si>
  <si>
    <t xml:space="preserve">Suministro e instalación de porton batiente en estructura metalica </t>
  </si>
  <si>
    <t>Tubo Galvanizado 2"</t>
  </si>
  <si>
    <t>Acero de refuerzo 60000</t>
  </si>
  <si>
    <t>GLB</t>
  </si>
  <si>
    <t>división modular corrediza con acondicionamiento acústico: 2,8mx6,8m</t>
  </si>
  <si>
    <t>LURUACO</t>
  </si>
  <si>
    <t>CERRAMIENTO</t>
  </si>
  <si>
    <t>Tubo Galvanizado para tubos de tensión</t>
  </si>
  <si>
    <t>Aisladores Terminal Tipo Pera con templete</t>
  </si>
  <si>
    <t>Aisladores de Tipo Gancho para Intermedios</t>
  </si>
  <si>
    <t>Alambre Aluminizado Acerado ref. 1070,Cal12.5</t>
  </si>
  <si>
    <t>Avisos Preventivos “Peligro”</t>
  </si>
  <si>
    <t xml:space="preserve">Varillas coperwell, puesta a tierra </t>
  </si>
  <si>
    <t xml:space="preserve">Energizador marca ECR 18 PLUS  con control remoto. </t>
  </si>
  <si>
    <t>Sirena 12v 30 watts</t>
  </si>
  <si>
    <t>Bateria de respaldo 12v 7 amperios la cual garantiza 18 horas de trabajo sin corriente alterna</t>
  </si>
  <si>
    <t>Porton para acceso peatonal 2x2.5m</t>
  </si>
  <si>
    <t>Canasta para unidades condensadoras de 1x1x1m</t>
  </si>
  <si>
    <t>candados de seguridad</t>
  </si>
  <si>
    <t xml:space="preserve">pintura anticorrosiva </t>
  </si>
  <si>
    <t>SABANALARGA</t>
  </si>
  <si>
    <t>HM</t>
  </si>
  <si>
    <t>Cable aislado no 10</t>
  </si>
  <si>
    <t>Construcción de piso en concreto pulido H:10 cm gris. Incluye pintura epoxica</t>
  </si>
  <si>
    <t>Cable asilado no 12 libre de halogeno</t>
  </si>
  <si>
    <t>Cable asilado libre de halogeno no 12</t>
  </si>
  <si>
    <t>Cable  libre de halogeno no 12</t>
  </si>
  <si>
    <t>Cable libre de halogeno no 12</t>
  </si>
  <si>
    <t>Lamina superboard</t>
  </si>
  <si>
    <t>Recubrimiento en sistema superboard en fibrocemento para columna de estructura metalica HE28, incluye estuco plastico, pintura vinilo tipo 1, 3 manos y esquineros en las caras visibles.</t>
  </si>
  <si>
    <t>Construcción de cerramiento en tubular galvanizado acero cold rolled con recubrimiento g60 (z180) de 2" x 1.5mm NTC1560. , pintura de esmalte anticorrosivo epóxico tipo naval  color blanco o gris. Altura final requerida no menor a 2.50m.</t>
  </si>
  <si>
    <t>OBRAS COMPLEMENTARIAS</t>
  </si>
  <si>
    <t>viga de concreto reforzado impermeabilizado 3000 psi, para anclaje de paral tubular ancho 20cm profundidad de 50cm (40cm empotrado y 10cm a la superficie, con acero corrugado de 1/2" y estribos de 3/8" cada 20 cm, pie apoyo de 50 cm de longitud x 0.30 x 0.30, cada 4mt reforzado con acero corrugado de 1/2" y aros de 3/8" cada 20 cms</t>
  </si>
  <si>
    <t xml:space="preserve">Suministro e Instalación de acometida eléctrica para el sistema de cerca electrificada </t>
  </si>
  <si>
    <t>Glb</t>
  </si>
  <si>
    <t xml:space="preserve">Suministro e Instalación de punto eléctrico para el sistema de cerca electrificada </t>
  </si>
  <si>
    <t>Concreto 3000 impermeabilizado</t>
  </si>
  <si>
    <t>Acero de refuerzo 40000</t>
  </si>
  <si>
    <t>Alambre quemado</t>
  </si>
  <si>
    <t>kilos</t>
  </si>
  <si>
    <t>Suministro e Instalación de acometida para el sistema de cerca electrificada.</t>
  </si>
  <si>
    <t>Cable # 12 AWG THHN/THWN-2 600 V 90°C</t>
  </si>
  <si>
    <t>Tubo Conduit Emt  Ø 1</t>
  </si>
  <si>
    <t>Unión Emt  Ø 1 Acero</t>
  </si>
  <si>
    <t>Un</t>
  </si>
  <si>
    <t>Terminal Emt  Ø 1 Acero-Tub</t>
  </si>
  <si>
    <t>Grapa  Ø 1 Unistrut Galvanizada</t>
  </si>
  <si>
    <t>Curva Emt 1</t>
  </si>
  <si>
    <t>Cinta Aislante Profesional 20m x 19mm</t>
  </si>
  <si>
    <t>Toma doble sobre poner P/T Blanco</t>
  </si>
  <si>
    <t>Cable aislado # 12</t>
  </si>
  <si>
    <t>Caja Sencilla 103x60x45mm 5800 (2x4)</t>
  </si>
  <si>
    <t>Tubo conduit sch40 1/2"</t>
  </si>
  <si>
    <t>Curva conduit 90 sch40 1/2"</t>
  </si>
  <si>
    <t>Adaptador Terminal Conduit 1/2-pulg Gris</t>
  </si>
  <si>
    <t>Galon</t>
  </si>
  <si>
    <t xml:space="preserve">PINTURA DE COLUMNA EN CONCRETO VINILO TIPO 1 DE ALTA RESISTENCIA  EN  COLOR GRIS BASALTO CON PREPARACION DE SUPERFICIE( TODAS LAS CARAS) </t>
  </si>
  <si>
    <t>SUMINISTRO E INSTALACION DE  ESTACION DE LAVADO DE MANOS - LAVAMANOS TRANSPARENTE CON SENSOR</t>
  </si>
  <si>
    <t xml:space="preserve">INSTALACIONESHIDRAULICAS </t>
  </si>
  <si>
    <t>PUNTO DE SUMINISTRO DE AGUA POTABLE PARA LAVAMANOS TUBERIA 1/2 PULGADA</t>
  </si>
  <si>
    <t>RED DE AGUA POTABLE DE 1/2 PULGADA</t>
  </si>
  <si>
    <t>SUMINISTRO E INSTALACIÓN DE LLAVE DE PASO O CONTROL DE CIERRE RÁPIDO PARA RED DE AGUA POTABLE INCLUYE TAPA REGISTRO EN PVC</t>
  </si>
  <si>
    <t xml:space="preserve">PUNTO SANITARIO PARA LAVAMANOS DE 2 PULGADAS </t>
  </si>
  <si>
    <t>RED Y PUNTO DE DESAGUE DE 3/4 EN TUBERIA PVC CON RECUBRIMIENTO TERMICO PARA AIRE ACONDICIONADO</t>
  </si>
  <si>
    <t>RED SANITARIA DE 2 PULGADAS INCLUYE ACOPLE A TUBERÍA MATRIZ</t>
  </si>
  <si>
    <t>INSTALACIONES ELECTRICAS</t>
  </si>
  <si>
    <t xml:space="preserve">PUNTO ELÉCTRICO PARA TOMA DOBLE EN 110V </t>
  </si>
  <si>
    <t xml:space="preserve">RED DE ACOMETIDA ELECTRICA PARA PUNTOS DE TOMAS </t>
  </si>
  <si>
    <t>SUMINISTRO E INSTALACIÓN DE PUNTO DE CORRIENTE 220V PARA AA</t>
  </si>
  <si>
    <t>ACABADOS</t>
  </si>
  <si>
    <t>SUMINISTRO E INSTALACIÓN DE ARTE CONCEPTUAL EN VINILO, ESTAMPILLADO A CARAS DE MURO</t>
  </si>
  <si>
    <t xml:space="preserve">SUMINISTRO E INSTALACION DE BLACK OUT 1.30 ANCHO X 2.60 DE ALTO LISO  EN MODULOS VERTICALES COLOR BLANCO </t>
  </si>
  <si>
    <t>SUMINISTRO E INSTALACIÓN PELICULA POLARIZADA TIPO ESPEJO SILVER</t>
  </si>
  <si>
    <t xml:space="preserve">SUMINISTRO E INSTALACION ELEMENTOS VERTICALES EN MADERACOLOR NATURAL  DE 10X20 PISO TECHO </t>
  </si>
  <si>
    <t>SELLADO DE CARAS EN DRYWALL CON LAMINA FIBROCEMENTO 6mm, ANCHO PROMEDIO 0.60M, INCLUYE PERFIL GALVANIZADO DE SOPORTE</t>
  </si>
  <si>
    <t>DESMONTE  DE PUERTA EXISTENTE DOBLE CON CUERPO DE ALUMINIO (INFERIOR EN ENCHAPE DE ALUMINIO Y SUPERIOR EN CRISTAL) ENTRADA PPAL</t>
  </si>
  <si>
    <t>DESMONTE DE VIDRIO FIJO DE VENTANA Y PERSIANA</t>
  </si>
  <si>
    <t>DEMOLICIÓN DE MURO EN MAMPOSTERÍA PARA INSTALACION DE PUERTA DE COMUNICACIÓN INGENIERIA Y DISEÑO A PROTOTIPADO</t>
  </si>
  <si>
    <t>PAÑETE LINEAL, RESANE Y PINTURA BLANCA VINILO TRES MANOS  POR DESMONTE  DE PUERTA DE PPAL ENTRADA PRINCIPAL (VANO)</t>
  </si>
  <si>
    <t>ELABORACIÓN DE CENEFA (TRANQUE) DE PISO EN GRANITO PULIDO BLANDO DE 20 cm DE ESPESOR</t>
  </si>
  <si>
    <t>PINTURA DE COLUMNA EN CONCRETO VINILO TIPO 1 DE ALTA RESISTENCIA  EN  COLOR GRIS BASALTO CON PREPARACION DE SUPERFICIE</t>
  </si>
  <si>
    <t>INSTALACIÓN DE MURO DIVISORIO EN DRYWALL EN PARTE SUPERIOR DE NUEVA PUERTA</t>
  </si>
  <si>
    <t xml:space="preserve">SUMINISTRO E INSTALACIÓN DE PUERTA EN CUERPO PERIMETRAL O MARCO DE ALUMINIO COLOR NATURAL REFUERZO DE PARAL HORIZONTAL DE DIVISIÓN CENTRAL CON VIDRIO SUPERIOR E INFERIOR HOJA EN 6mm, INCLUYE MARCO DE ALUMINIO, DIMENSIONES CON MARCO 1.18 x 2.20hUBICADA EN LA COMUNICACION DE LOS DOS AMBIENTES </t>
  </si>
  <si>
    <t>SUMINISTRO E INSTALACIÓN DE PUERTA EN CUERPO PERIMETRAL O MARCO DE ALUMINIO COLOR NATURAL REFUERZO DE PARAL HORIOZONTAL DE DIVISIÓN CENTRAL CON VIDRIO SUPERIOR E INFERIOR DE LA HOJA EN 6mm, INCLUYE MARCO DE ALUMINIO, DIMENSIONES CON MARCO 1.00 x 2.20h</t>
  </si>
  <si>
    <t>MONTAJE DE PUERTA DOBLE CON CUERPO DE ALUMINIO (INFERIOR EN ENCHAPE DE ALUMINIO Y SUPERIOR EN CRISTAL)ENTRADA PPAL</t>
  </si>
  <si>
    <t xml:space="preserve">VIDRIO TEMPLADO </t>
  </si>
  <si>
    <t>SUMINISTRO E INSTALACIÓN DE DIVISIÓN EN VIDRIO TEMPLADO CON CAPA ESMERILADA  DE 3X2 METROS EN INGENIERIA Y DISEÑO</t>
  </si>
  <si>
    <t>SUMINISTRO E INSTALACIÓN DE DIVISIÓN EN VIDRIO TEMPLADO 10 mm CON FIJACIÓN SUPERIOR E INFERIOR EN PERFIL "F" EN PROTOTIPADO</t>
  </si>
  <si>
    <t>SUMINISTRO E INSTALACIÓN DE TOMAS DE CORRIENTE 220V</t>
  </si>
  <si>
    <t>SUMINISTRO E INSTALACIÓN DE TOMAS DE CORRIENTE 110V</t>
  </si>
  <si>
    <t>SUMINISTRO E INSTLACIÓN DE AA TIPO CASSETTE 4 VÍAS (24.000 BTU) PAA EL ÁREA DE ELECTRÓNICA Y TELECOM.</t>
  </si>
  <si>
    <t>SUMINISTRO E INSTLACIÓN DE AA TIPO CASSETTE DE 2 VÍAS (18.000 BTU) PARA EL ÁREA DE CO-WORKING</t>
  </si>
  <si>
    <t>SELLADO DE PUNTOS DE TOMAS EN CIELO RASO CON TAPA CIEGA REMOVIBLE COLOR BLANCO, DIM 15.5x15.5 cm</t>
  </si>
  <si>
    <t>INSTALACIONES HIDRAULICAS</t>
  </si>
  <si>
    <t xml:space="preserve">RED DE AGUA POTABLE DE 1/2 PULGADA </t>
  </si>
  <si>
    <t>PUNTO SANITARIO PARA DESAGÜE DE 1 1/2 PULGADA</t>
  </si>
  <si>
    <t>SUMINISTRO E INSTALACIÓN DE BLACK OUT 1.20 ANCHO X 1.60 DE ALTO</t>
  </si>
  <si>
    <t>SUMINISTRO E INSTALACIÓN DE BLACK OUT 1.58 ANCHO X 1.60 DE ALTO</t>
  </si>
  <si>
    <t>SUMINISTRO E INSTALACIÓN DE BLACK OUT 1.18 ANCHO X 1.60 DE ALTO</t>
  </si>
  <si>
    <t>DESMONTE DE LA PUERTA DOBLE CON CUERPO DE ALUMINIO (INFERIOR EN ENCHAPE DE ALUMINIO Y SUPERIOR EN CRISTAL) ENTRADA PPAL</t>
  </si>
  <si>
    <t>PERFILADO Y DEMOLICIÓN DE MURO EN MAMPOSTERÍA</t>
  </si>
  <si>
    <t>SUMINISTRO E INSTALACIÓN DE PUESTO MULTIPLE DE TRABAJO SUMINISTRO DE PUESTO DE TRABAJO MULTIPLE EN ESTRUCTURA METÁLICA, PINTADO EN ELECTROSTÁTICA COLOR BLANCO. SUPERFICIE EN TABLEX DE 25 MM ENCHAPADA EN FORMICA COLOR SEA WHITE LISA.</t>
  </si>
  <si>
    <t>ud</t>
  </si>
  <si>
    <t>SUMINISTRO E INSTALAION DE BLACK OUT 1.58 ANCHO X 1.60 DE ALTO</t>
  </si>
  <si>
    <t>VIDRIOS TEMPLADO OFICINA DINAMIZADOR</t>
  </si>
  <si>
    <t>SUMINISTRO E INSTALACIÓN DE DIVISIÓN EN VIDRIO TEMPLADO 10 mm CON FIJACIÓN SUPERIOR E INFERIOR EN PERFIL "F"</t>
  </si>
  <si>
    <t>SUMINISTRO E INSTALACION DE PUERTA EN VIDRIO TEMPLADO DE 10 mm CON PIVOTE SUPERIOR, EJE HIDRÁULICO DE PISO CERRADURA SE SEGURIDAD Y MANIJA EN ACERO DE 70cm</t>
  </si>
  <si>
    <t xml:space="preserve">REUBICACION DE ACOMETIDAS PARA PUNTOS DE TOMAS DE CORRIENTE ELÉCTRICA EN TUBERIA EMT </t>
  </si>
  <si>
    <t>SUMINISTRO E INSTLACIÓN DE PUNTOS DE TOMA CORRIENTE</t>
  </si>
  <si>
    <t>MONTE Y DESMONTE DE AA TIPO MINI SPLIT (9.000 BTU) PARA OFICINA DE DINAMIZADOR - LIDER PYMELAB</t>
  </si>
  <si>
    <t>SUMINISTRO E INSTALACIÓN DE ARTE CONCEPTUAL EN VINILO, ESTAMPILLADO A CIELO RASO</t>
  </si>
  <si>
    <t>SUMINISTRO E INSTALACIÓN DE ARTE CONCEPTUAL EN VINILO, ESTAMPILLADO A PISO</t>
  </si>
  <si>
    <t>LIMPIEZA, ASEO GENERAL DE OBRA  Y DISPOSICIÓN FINAL DE RESIDUOS</t>
  </si>
  <si>
    <t>GL</t>
  </si>
  <si>
    <t>INTERVENCIONES 1ER PISO (INFO CENTER Y LOBBY) SEDE TIC</t>
  </si>
  <si>
    <t>TIC</t>
  </si>
  <si>
    <t>CUADRILLA CC Acabados   (Oficial + Ayudante)</t>
  </si>
  <si>
    <t>%</t>
  </si>
  <si>
    <t>Estación de Lavamanos tranparente</t>
  </si>
  <si>
    <t>CUADRILLA BB Plomeria   (Oficial + Ayudante)</t>
  </si>
  <si>
    <t>Adaptador macho presión 1"</t>
  </si>
  <si>
    <t xml:space="preserve">Cinta teflon </t>
  </si>
  <si>
    <t>Codo hidraulico 1/2"</t>
  </si>
  <si>
    <t>Soldadura pvc 1/4</t>
  </si>
  <si>
    <t>Tapon hidraulico1/2</t>
  </si>
  <si>
    <t xml:space="preserve">Tee 1/2" presión </t>
  </si>
  <si>
    <t>Tubo hidraulico 1/2"x3m</t>
  </si>
  <si>
    <t>Unión de presión 1/2"</t>
  </si>
  <si>
    <t>Codo presión 90° 1/2"</t>
  </si>
  <si>
    <t>Limpiador PVC 1/4</t>
  </si>
  <si>
    <t>Soldadura 1/4</t>
  </si>
  <si>
    <t>Tubo hidraulico 1/2"x6m</t>
  </si>
  <si>
    <t>Adaptador de presión 1/2"</t>
  </si>
  <si>
    <t>Adaptador de presión 3/4</t>
  </si>
  <si>
    <t>Cinta teflon</t>
  </si>
  <si>
    <t>Llave de paso</t>
  </si>
  <si>
    <t>Unión de presión 1/2</t>
  </si>
  <si>
    <t>Codo sanitario de 90°x2"</t>
  </si>
  <si>
    <t>Tee reducida Sanitaria 4x2"</t>
  </si>
  <si>
    <t>Tee sanitaria 2"</t>
  </si>
  <si>
    <t>Tubo Sanitario 2"x6mts</t>
  </si>
  <si>
    <t>Tubo Sanitario 2"</t>
  </si>
  <si>
    <t>Unión Sanitaria 2"</t>
  </si>
  <si>
    <t>Limpiador pvc 1/4</t>
  </si>
  <si>
    <t xml:space="preserve">RED DE ACOMETIDA ELECTRICA PARA PUNTOS DE TOMAS  </t>
  </si>
  <si>
    <t>Unión counduit pvc 1/2</t>
  </si>
  <si>
    <t>Black out 1.30x2.60</t>
  </si>
  <si>
    <t>Pelicula polarizada</t>
  </si>
  <si>
    <t>CUADRILLA CC Acabado   (Oficial + Ayudante)</t>
  </si>
  <si>
    <t>Paral en madera 0.1x0.2m</t>
  </si>
  <si>
    <t>Lamina drywall 1/2</t>
  </si>
  <si>
    <t>Angulo 2.5X2.5 CAL26 (L=2.44M)</t>
  </si>
  <si>
    <t>Cinta Malla x Rollo 300" (91m)</t>
  </si>
  <si>
    <t>LijaNº-120 pliego</t>
  </si>
  <si>
    <t>Masilla Etermastic cuñete X5</t>
  </si>
  <si>
    <t>Omega calibre 26 Rolado X2.44</t>
  </si>
  <si>
    <t>Tornillo corto 6x1-1/4" punta</t>
  </si>
  <si>
    <t>Tornillo lamina drywall 6X1"</t>
  </si>
  <si>
    <t>Vigueta cielo raso calibre 26</t>
  </si>
  <si>
    <t>Vinilo tipo 2</t>
  </si>
  <si>
    <t>INTERVENCIONES 6TO PISO SEDE TIC</t>
  </si>
  <si>
    <t>Mortero 1:4</t>
  </si>
  <si>
    <t xml:space="preserve">Pintura Vinilo </t>
  </si>
  <si>
    <t>Cemento blanco 2KL</t>
  </si>
  <si>
    <t>Granito crema No2 40kg</t>
  </si>
  <si>
    <t>bto</t>
  </si>
  <si>
    <t>Mortero 1:6 en obra</t>
  </si>
  <si>
    <t>Puerta de vidrio 1.18x2.20</t>
  </si>
  <si>
    <t>CUADRILLA DD Carpinteri Metalica  (Oficial + Ayudante)</t>
  </si>
  <si>
    <t>Puerta de vidrio 1x2.20</t>
  </si>
  <si>
    <t xml:space="preserve">Vidrio templado </t>
  </si>
  <si>
    <t>Equipo AA casette 4 vias 24.000btu</t>
  </si>
  <si>
    <t>tuberia de cobre flexible incluye accesorios</t>
  </si>
  <si>
    <t>Tuberia de drenaje</t>
  </si>
  <si>
    <t>Tira</t>
  </si>
  <si>
    <t>Cinta foam</t>
  </si>
  <si>
    <t>rollo</t>
  </si>
  <si>
    <t>Cinta foil</t>
  </si>
  <si>
    <t xml:space="preserve">Soldadura de plata </t>
  </si>
  <si>
    <t>Butano</t>
  </si>
  <si>
    <t>Cable encauchetado</t>
  </si>
  <si>
    <t>Refrigerante R410</t>
  </si>
  <si>
    <t>acometida electrica</t>
  </si>
  <si>
    <t>gbl</t>
  </si>
  <si>
    <t>Equipo AA casette 2 vias 18.000btu</t>
  </si>
  <si>
    <t>Tapa ciega Remobible</t>
  </si>
  <si>
    <t xml:space="preserve">RED DE AGUA POTABLE DE 1/2 PULGADA con anclaje en concreto </t>
  </si>
  <si>
    <t>Anclaje en concreto</t>
  </si>
  <si>
    <t>CUADRILLA BB Instalaciones Hidraulicas  (Tecnico + Ayudante)</t>
  </si>
  <si>
    <t>Tubo hidraulico 1/2</t>
  </si>
  <si>
    <t>Codo sanitario de 90°x 1 1/2"</t>
  </si>
  <si>
    <t>Tee reducida Sanitaria 2x1 1/2"</t>
  </si>
  <si>
    <t>Tee sanitaria 1 1/2"</t>
  </si>
  <si>
    <t>Tubo Sanitario 1 1/2"x6mts</t>
  </si>
  <si>
    <t>Black out 1.20x1.60</t>
  </si>
  <si>
    <t>CUADRILLA DD Acabados   (Tecnico + Ayudante)</t>
  </si>
  <si>
    <t>Black out 1.58x1.60</t>
  </si>
  <si>
    <t>Black out 1.18x1.60</t>
  </si>
  <si>
    <t>INTERVENCIONES 7MO PISO SEDE TIC</t>
  </si>
  <si>
    <t>Puesto de trabajo multiple</t>
  </si>
  <si>
    <t>CUADRILLA DD Carpinteria Metalica   (Oficial + Ayudante)</t>
  </si>
  <si>
    <t>CUADRILLA DD carpinteria metalica  (Oficial + Ayudante)</t>
  </si>
  <si>
    <t xml:space="preserve">puerta en Vidrio templado </t>
  </si>
  <si>
    <t xml:space="preserve">SUMINISTRO E INSTLACIÓN DE PUNTOS DE TOMA CORRIENTE </t>
  </si>
  <si>
    <t xml:space="preserve">SELLADO DE CARAS EN DRYWALL CON LAMINA FIBROCEMENTO 6mm, ANCHO PROMEDIO 0.60M, INCLUYE PERFIL GALVANIZADO DE SOPORTE </t>
  </si>
  <si>
    <t>Volqueta</t>
  </si>
  <si>
    <t>equipo de soldadura</t>
  </si>
  <si>
    <t>SUBTOTAL ADECUACIONES TIC</t>
  </si>
  <si>
    <t>2.CASETA PARA EL SISTEMA DE AIRE COMPRIMIDO</t>
  </si>
  <si>
    <t>3. CONCERTINA</t>
  </si>
  <si>
    <t>4. CUBIERTA</t>
  </si>
  <si>
    <t>5. CARPINTERIA METALICA</t>
  </si>
  <si>
    <t>6. BARANDA EXTERIOR</t>
  </si>
  <si>
    <t>CAPITULO</t>
  </si>
  <si>
    <t>7. CUARTO DE RACK</t>
  </si>
  <si>
    <t xml:space="preserve">8. PUERTA  DE VIDRIO </t>
  </si>
  <si>
    <t>9. LAVAMANOS Y LAVABOTAS</t>
  </si>
  <si>
    <t>10. CERRAMIENTO EN CONCERTINA</t>
  </si>
  <si>
    <t>11. LAVAMANOS Y LAVABOTAS</t>
  </si>
  <si>
    <t xml:space="preserve">12. CARPINTERIA METALICA </t>
  </si>
  <si>
    <t>13. CERRAMIENTO</t>
  </si>
  <si>
    <t>SEDE  BARANOA</t>
  </si>
  <si>
    <t>SEDE LURUACO</t>
  </si>
  <si>
    <t>SEDE SABANALARGA</t>
  </si>
  <si>
    <t>SEDE SOLEDAD</t>
  </si>
  <si>
    <t>SERVICIO NACIONAL DE APRENDIZAJE SENA REGIONAL ATLÁNTICO</t>
  </si>
  <si>
    <t xml:space="preserve">SEDE SABANALARGA OBRA: ADECUACIONES PARA CUARTOS FRIOS </t>
  </si>
  <si>
    <t>Subtotal Caseta aire comprimido</t>
  </si>
  <si>
    <t>14. DESCRIPCION  INTERVENCIONES 1ER PISO (INFO CENTER Y LOBBY) SEDE TIC</t>
  </si>
  <si>
    <t>14.10</t>
  </si>
  <si>
    <t>14.11</t>
  </si>
  <si>
    <t>14.12</t>
  </si>
  <si>
    <t>14.13</t>
  </si>
  <si>
    <t>14.14</t>
  </si>
  <si>
    <t>14.15</t>
  </si>
  <si>
    <t>14.16</t>
  </si>
  <si>
    <t>15. DESCRIPCION  INTERVENCIONES 6TO PISO SEDE TIC</t>
  </si>
  <si>
    <t>16. DESCRIPCION  INTERVENCIONES 7MO PISO SEDE TIC</t>
  </si>
  <si>
    <t>16.10</t>
  </si>
  <si>
    <t>16.11</t>
  </si>
  <si>
    <t>16.12</t>
  </si>
  <si>
    <t>16.13</t>
  </si>
  <si>
    <t>16.14</t>
  </si>
  <si>
    <t>16.15</t>
  </si>
  <si>
    <t>16.16</t>
  </si>
  <si>
    <t>16.17</t>
  </si>
  <si>
    <t>16.18</t>
  </si>
  <si>
    <t>16.19</t>
  </si>
  <si>
    <t>16.20</t>
  </si>
  <si>
    <t>16.21</t>
  </si>
  <si>
    <t>16.22</t>
  </si>
  <si>
    <t>16.23</t>
  </si>
  <si>
    <t>16.24</t>
  </si>
  <si>
    <t>16.25</t>
  </si>
  <si>
    <t>16.26</t>
  </si>
  <si>
    <t>16.27</t>
  </si>
  <si>
    <t>SEDE TIC</t>
  </si>
  <si>
    <t>Subtotal</t>
  </si>
  <si>
    <t xml:space="preserve">SUBTOTAL ADECUACIONES  </t>
  </si>
  <si>
    <t xml:space="preserve">SUBTOTAL ADECUACIONES </t>
  </si>
  <si>
    <t>SUBTOTAL ADECUACIONES GENERAL</t>
  </si>
  <si>
    <t xml:space="preserve">VALOR TOTAL ADECUACIONES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</si>
</sst>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2" formatCode="_-&quot;$&quot;\ * #,##0_-;\-&quot;$&quot;\ * #,##0_-;_-&quot;$&quot;\ * &quot;-&quot;_-;_-@_-"/>
    <numFmt numFmtId="44" formatCode="_-&quot;$&quot;\ * #,##0.00_-;\-&quot;$&quot;\ * #,##0.00_-;_-&quot;$&quot;\ * &quot;-&quot;??_-;_-@_-"/>
    <numFmt numFmtId="164" formatCode="_-&quot;$&quot;* #,##0_-;\-&quot;$&quot;* #,##0_-;_-&quot;$&quot;* &quot;-&quot;_-;_-@_-"/>
    <numFmt numFmtId="165" formatCode="_(&quot;$&quot;* #,##0.00_);_(&quot;$&quot;* \(#,##0.00\);_(&quot;$&quot;* &quot;-&quot;??_);_(@_)"/>
    <numFmt numFmtId="166" formatCode="_(* #,##0.00_);_(* \(#,##0.00\);_(* &quot;-&quot;??_);_(@_)"/>
    <numFmt numFmtId="172" formatCode="_-* #,##0.00_-;\-* #,##0.00_-;_-* &quot;-&quot;??_-;_-@"/>
    <numFmt numFmtId="173" formatCode="0.0"/>
    <numFmt numFmtId="176" formatCode="_-* #,##0.000_-;\-* #,##0.000_-;_-* &quot;-&quot;??_-;_-@"/>
    <numFmt numFmtId="178" formatCode="[$-C0A]mmmm\-yy;@"/>
    <numFmt numFmtId="179" formatCode="_-[$$-240A]\ * #,##0.00_ ;_-[$$-240A]\ * \-#,##0.00\ ;_-[$$-240A]\ * &quot;-&quot;??_ ;_-@_ "/>
    <numFmt numFmtId="180" formatCode="_(&quot;$&quot;* #,##0_);_(&quot;$&quot;* \(#,##0\);_(&quot;$&quot;* &quot;-&quot;??_);_(@_)"/>
    <numFmt numFmtId="181" formatCode="_-[$$-240A]\ * #,##0_ ;_-[$$-240A]\ * \-#,##0\ ;_-[$$-240A]\ * &quot;-&quot;_ ;_-@_ "/>
    <numFmt numFmtId="182" formatCode="_(* #,##0_);_(* \(#,##0\);_(* &quot;-&quot;??_);_(@_)"/>
    <numFmt numFmtId="183" formatCode="0.000"/>
    <numFmt numFmtId="184" formatCode="_-[$$-240A]\ * #,##0.00_-;\-[$$-240A]\ * #,##0.00_-;_-[$$-240A]\ * &quot;-&quot;??_-;_-@_-"/>
    <numFmt numFmtId="185" formatCode="_-[$$-240A]\ * #,##0_ ;_-[$$-240A]\ * \-#,##0\ ;_-[$$-240A]\ * &quot;-&quot;??_ ;_-@_ "/>
    <numFmt numFmtId="186" formatCode="#,##0.000"/>
  </numFmts>
  <fonts count="28" x14ac:knownFonts="1">
    <font>
      <sz val="11"/>
      <color theme="1"/>
      <name val="Arial"/>
    </font>
    <font>
      <sz val="11"/>
      <color theme="1"/>
      <name val="Calibri"/>
      <family val="2"/>
    </font>
    <font>
      <sz val="11"/>
      <name val="Arial"/>
      <family val="2"/>
    </font>
    <font>
      <sz val="11"/>
      <color theme="1"/>
      <name val="Arial"/>
      <family val="2"/>
    </font>
    <font>
      <sz val="9"/>
      <color theme="1"/>
      <name val="Arial"/>
      <family val="2"/>
    </font>
    <font>
      <b/>
      <sz val="12"/>
      <color theme="1"/>
      <name val="Arial"/>
      <family val="2"/>
    </font>
    <font>
      <sz val="7"/>
      <color theme="1"/>
      <name val="Arial"/>
      <family val="2"/>
    </font>
    <font>
      <b/>
      <sz val="9"/>
      <color theme="1"/>
      <name val="Arial"/>
      <family val="2"/>
    </font>
    <font>
      <b/>
      <sz val="8"/>
      <color theme="1"/>
      <name val="Arial"/>
      <family val="2"/>
    </font>
    <font>
      <b/>
      <sz val="16"/>
      <color theme="1"/>
      <name val="Arial"/>
      <family val="2"/>
    </font>
    <font>
      <b/>
      <sz val="11"/>
      <color theme="1"/>
      <name val="Arial"/>
      <family val="2"/>
    </font>
    <font>
      <b/>
      <sz val="10"/>
      <color theme="1"/>
      <name val="Arial"/>
      <family val="2"/>
    </font>
    <font>
      <sz val="14"/>
      <color theme="1"/>
      <name val="Arial"/>
      <family val="2"/>
    </font>
    <font>
      <b/>
      <sz val="12"/>
      <color theme="1"/>
      <name val="Century Gothic"/>
      <family val="2"/>
    </font>
    <font>
      <sz val="12"/>
      <color theme="1"/>
      <name val="Century Gothic"/>
      <family val="2"/>
    </font>
    <font>
      <sz val="11"/>
      <color theme="1"/>
      <name val="Century Gothic"/>
      <family val="2"/>
    </font>
    <font>
      <sz val="11"/>
      <color theme="1"/>
      <name val="Arial"/>
      <family val="2"/>
    </font>
    <font>
      <sz val="12"/>
      <color theme="1"/>
      <name val="Arial"/>
      <family val="2"/>
    </font>
    <font>
      <sz val="12"/>
      <color theme="1"/>
      <name val="Calibri"/>
      <family val="2"/>
    </font>
    <font>
      <sz val="12"/>
      <name val="Arial"/>
      <family val="2"/>
    </font>
    <font>
      <u/>
      <sz val="11"/>
      <color theme="10"/>
      <name val="Calibri"/>
      <family val="2"/>
      <scheme val="minor"/>
    </font>
    <font>
      <sz val="9"/>
      <name val="Arial"/>
      <family val="2"/>
    </font>
    <font>
      <sz val="9"/>
      <color indexed="81"/>
      <name val="Tahoma"/>
      <family val="2"/>
    </font>
    <font>
      <b/>
      <sz val="9"/>
      <color indexed="81"/>
      <name val="Tahoma"/>
      <family val="2"/>
    </font>
    <font>
      <sz val="8"/>
      <name val="Arial"/>
      <family val="2"/>
    </font>
    <font>
      <b/>
      <i/>
      <sz val="11"/>
      <color theme="1"/>
      <name val="Arial"/>
      <family val="2"/>
    </font>
    <font>
      <sz val="10"/>
      <color theme="1"/>
      <name val="Arial"/>
      <family val="2"/>
    </font>
    <font>
      <sz val="11"/>
      <color theme="1"/>
      <name val="Arial"/>
      <family val="2"/>
    </font>
  </fonts>
  <fills count="16">
    <fill>
      <patternFill patternType="none"/>
    </fill>
    <fill>
      <patternFill patternType="gray125"/>
    </fill>
    <fill>
      <patternFill patternType="solid">
        <fgColor rgb="FFF2F2F2"/>
        <bgColor rgb="FFF2F2F2"/>
      </patternFill>
    </fill>
    <fill>
      <patternFill patternType="solid">
        <fgColor rgb="FFECECEC"/>
        <bgColor rgb="FFECECEC"/>
      </patternFill>
    </fill>
    <fill>
      <patternFill patternType="solid">
        <fgColor rgb="FFD9E2F3"/>
        <bgColor rgb="FFD9E2F3"/>
      </patternFill>
    </fill>
    <fill>
      <patternFill patternType="solid">
        <fgColor rgb="FFD8D8D8"/>
        <bgColor rgb="FFD8D8D8"/>
      </patternFill>
    </fill>
    <fill>
      <patternFill patternType="solid">
        <fgColor theme="0"/>
        <bgColor theme="0"/>
      </patternFill>
    </fill>
    <fill>
      <patternFill patternType="solid">
        <fgColor theme="0" tint="-0.14999847407452621"/>
        <bgColor indexed="64"/>
      </patternFill>
    </fill>
    <fill>
      <patternFill patternType="solid">
        <fgColor theme="0"/>
        <bgColor indexed="64"/>
      </patternFill>
    </fill>
    <fill>
      <patternFill patternType="solid">
        <fgColor theme="0"/>
        <bgColor rgb="FFECECEC"/>
      </patternFill>
    </fill>
    <fill>
      <patternFill patternType="solid">
        <fgColor theme="0"/>
        <bgColor rgb="FFD8D8D8"/>
      </patternFill>
    </fill>
    <fill>
      <patternFill patternType="solid">
        <fgColor theme="0"/>
        <bgColor rgb="FFDEEAF6"/>
      </patternFill>
    </fill>
    <fill>
      <patternFill patternType="solid">
        <fgColor theme="2" tint="-0.14999847407452621"/>
        <bgColor indexed="64"/>
      </patternFill>
    </fill>
    <fill>
      <patternFill patternType="solid">
        <fgColor theme="8" tint="0.79998168889431442"/>
        <bgColor indexed="64"/>
      </patternFill>
    </fill>
    <fill>
      <patternFill patternType="solid">
        <fgColor theme="0" tint="-0.14999847407452621"/>
        <bgColor rgb="FFD8D8D8"/>
      </patternFill>
    </fill>
    <fill>
      <patternFill patternType="solid">
        <fgColor theme="9" tint="0.59999389629810485"/>
        <bgColor indexed="64"/>
      </patternFill>
    </fill>
  </fills>
  <borders count="12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medium">
        <color rgb="FF000000"/>
      </left>
      <right/>
      <top style="medium">
        <color rgb="FF000000"/>
      </top>
      <bottom/>
      <diagonal/>
    </border>
    <border>
      <left style="medium">
        <color rgb="FF000000"/>
      </left>
      <right/>
      <top/>
      <bottom/>
      <diagonal/>
    </border>
    <border>
      <left/>
      <right/>
      <top/>
      <bottom style="medium">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diagonal/>
    </border>
    <border>
      <left/>
      <right/>
      <top/>
      <bottom style="thin">
        <color rgb="FF000000"/>
      </bottom>
      <diagonal/>
    </border>
    <border>
      <left/>
      <right/>
      <top style="medium">
        <color rgb="FF000000"/>
      </top>
      <bottom/>
      <diagonal/>
    </border>
    <border>
      <left/>
      <right style="medium">
        <color rgb="FF000000"/>
      </right>
      <top style="medium">
        <color rgb="FF000000"/>
      </top>
      <bottom/>
      <diagonal/>
    </border>
    <border>
      <left/>
      <right style="thin">
        <color rgb="FF000000"/>
      </right>
      <top style="medium">
        <color rgb="FF000000"/>
      </top>
      <bottom style="medium">
        <color rgb="FF000000"/>
      </bottom>
      <diagonal/>
    </border>
    <border>
      <left/>
      <right style="medium">
        <color rgb="FF000000"/>
      </right>
      <top style="medium">
        <color rgb="FF000000"/>
      </top>
      <bottom style="thin">
        <color rgb="FF000000"/>
      </bottom>
      <diagonal/>
    </border>
    <border>
      <left style="thin">
        <color rgb="FF000000"/>
      </left>
      <right/>
      <top style="thin">
        <color rgb="FF000000"/>
      </top>
      <bottom style="medium">
        <color rgb="FF000000"/>
      </bottom>
      <diagonal/>
    </border>
    <border>
      <left style="thin">
        <color rgb="FF000000"/>
      </left>
      <right style="thin">
        <color rgb="FF000000"/>
      </right>
      <top/>
      <bottom/>
      <diagonal/>
    </border>
    <border>
      <left style="medium">
        <color rgb="FF000000"/>
      </left>
      <right/>
      <top style="medium">
        <color rgb="FF000000"/>
      </top>
      <bottom style="medium">
        <color rgb="FF000000"/>
      </bottom>
      <diagonal/>
    </border>
    <border>
      <left/>
      <right/>
      <top/>
      <bottom/>
      <diagonal/>
    </border>
    <border>
      <left/>
      <right style="medium">
        <color rgb="FF000000"/>
      </right>
      <top/>
      <bottom/>
      <diagonal/>
    </border>
    <border>
      <left style="thin">
        <color rgb="FF000000"/>
      </left>
      <right/>
      <top style="medium">
        <color rgb="FF000000"/>
      </top>
      <bottom style="medium">
        <color rgb="FF000000"/>
      </bottom>
      <diagonal/>
    </border>
    <border>
      <left/>
      <right/>
      <top style="thin">
        <color rgb="FF000000"/>
      </top>
      <bottom/>
      <diagonal/>
    </border>
    <border>
      <left style="medium">
        <color rgb="FF000000"/>
      </left>
      <right style="thin">
        <color rgb="FF000000"/>
      </right>
      <top/>
      <bottom style="thin">
        <color rgb="FF000000"/>
      </bottom>
      <diagonal/>
    </border>
    <border>
      <left style="medium">
        <color rgb="FF000000"/>
      </left>
      <right/>
      <top style="thin">
        <color rgb="FF000000"/>
      </top>
      <bottom/>
      <diagonal/>
    </border>
    <border>
      <left style="medium">
        <color rgb="FF000000"/>
      </left>
      <right/>
      <top/>
      <bottom style="thin">
        <color rgb="FF000000"/>
      </bottom>
      <diagonal/>
    </border>
    <border>
      <left style="medium">
        <color rgb="FF000000"/>
      </left>
      <right style="thin">
        <color rgb="FF000000"/>
      </right>
      <top style="thin">
        <color rgb="FF000000"/>
      </top>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right style="thin">
        <color rgb="FF000000"/>
      </right>
      <top/>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medium">
        <color rgb="FF000000"/>
      </right>
      <top style="thin">
        <color rgb="FF000000"/>
      </top>
      <bottom style="medium">
        <color rgb="FF000000"/>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style="medium">
        <color auto="1"/>
      </left>
      <right/>
      <top style="medium">
        <color auto="1"/>
      </top>
      <bottom/>
      <diagonal/>
    </border>
    <border>
      <left style="thin">
        <color auto="1"/>
      </left>
      <right style="medium">
        <color auto="1"/>
      </right>
      <top style="medium">
        <color auto="1"/>
      </top>
      <bottom/>
      <diagonal/>
    </border>
    <border>
      <left style="thin">
        <color auto="1"/>
      </left>
      <right style="thin">
        <color auto="1"/>
      </right>
      <top/>
      <bottom/>
      <diagonal/>
    </border>
    <border>
      <left style="thin">
        <color auto="1"/>
      </left>
      <right/>
      <top/>
      <bottom/>
      <diagonal/>
    </border>
    <border>
      <left style="medium">
        <color auto="1"/>
      </left>
      <right/>
      <top/>
      <bottom style="medium">
        <color auto="1"/>
      </bottom>
      <diagonal/>
    </border>
    <border>
      <left style="thin">
        <color auto="1"/>
      </left>
      <right style="medium">
        <color auto="1"/>
      </right>
      <top/>
      <bottom style="medium">
        <color auto="1"/>
      </bottom>
      <diagonal/>
    </border>
    <border>
      <left style="medium">
        <color auto="1"/>
      </left>
      <right style="medium">
        <color rgb="FF000000"/>
      </right>
      <top style="medium">
        <color auto="1"/>
      </top>
      <bottom style="medium">
        <color auto="1"/>
      </bottom>
      <diagonal/>
    </border>
    <border>
      <left style="medium">
        <color rgb="FF000000"/>
      </left>
      <right style="medium">
        <color rgb="FF000000"/>
      </right>
      <top style="medium">
        <color auto="1"/>
      </top>
      <bottom style="medium">
        <color auto="1"/>
      </bottom>
      <diagonal/>
    </border>
    <border>
      <left style="medium">
        <color rgb="FF000000"/>
      </left>
      <right style="medium">
        <color auto="1"/>
      </right>
      <top style="medium">
        <color auto="1"/>
      </top>
      <bottom style="medium">
        <color auto="1"/>
      </bottom>
      <diagonal/>
    </border>
    <border>
      <left style="medium">
        <color rgb="FF000000"/>
      </left>
      <right style="medium">
        <color rgb="FF000000"/>
      </right>
      <top style="medium">
        <color rgb="FF000000"/>
      </top>
      <bottom style="medium">
        <color rgb="FF000000"/>
      </bottom>
      <diagonal/>
    </border>
    <border>
      <left style="thin">
        <color rgb="FF000000"/>
      </left>
      <right/>
      <top style="medium">
        <color rgb="FF000000"/>
      </top>
      <bottom/>
      <diagonal/>
    </border>
    <border>
      <left/>
      <right style="thin">
        <color rgb="FF000000"/>
      </right>
      <top style="medium">
        <color rgb="FF000000"/>
      </top>
      <bottom/>
      <diagonal/>
    </border>
    <border>
      <left style="thin">
        <color rgb="FF000000"/>
      </left>
      <right style="thin">
        <color rgb="FF000000"/>
      </right>
      <top style="medium">
        <color rgb="FF000000"/>
      </top>
      <bottom/>
      <diagonal/>
    </border>
    <border>
      <left style="medium">
        <color rgb="FF000000"/>
      </left>
      <right style="thin">
        <color rgb="FF000000"/>
      </right>
      <top style="thin">
        <color rgb="FF000000"/>
      </top>
      <bottom style="thin">
        <color rgb="FF000000"/>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rgb="FF000000"/>
      </left>
      <right style="medium">
        <color rgb="FF000000"/>
      </right>
      <top/>
      <bottom style="medium">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style="medium">
        <color rgb="FF000000"/>
      </top>
      <bottom style="thin">
        <color rgb="FF000000"/>
      </bottom>
      <diagonal/>
    </border>
    <border>
      <left style="medium">
        <color rgb="FF000000"/>
      </left>
      <right style="medium">
        <color rgb="FF000000"/>
      </right>
      <top style="medium">
        <color rgb="FF000000"/>
      </top>
      <bottom/>
      <diagonal/>
    </border>
    <border>
      <left style="thin">
        <color indexed="64"/>
      </left>
      <right/>
      <top style="thin">
        <color rgb="FF000000"/>
      </top>
      <bottom style="thin">
        <color indexed="64"/>
      </bottom>
      <diagonal/>
    </border>
    <border>
      <left/>
      <right style="thin">
        <color indexed="64"/>
      </right>
      <top style="thin">
        <color rgb="FF000000"/>
      </top>
      <bottom style="thin">
        <color indexed="64"/>
      </bottom>
      <diagonal/>
    </border>
    <border>
      <left style="medium">
        <color rgb="FF000000"/>
      </left>
      <right style="medium">
        <color rgb="FF000000"/>
      </right>
      <top style="medium">
        <color auto="1"/>
      </top>
      <bottom/>
      <diagonal/>
    </border>
    <border>
      <left style="medium">
        <color indexed="64"/>
      </left>
      <right style="thin">
        <color indexed="64"/>
      </right>
      <top style="thin">
        <color indexed="64"/>
      </top>
      <bottom style="thin">
        <color indexed="64"/>
      </bottom>
      <diagonal/>
    </border>
    <border>
      <left style="thin">
        <color rgb="FF000000"/>
      </left>
      <right style="thin">
        <color rgb="FF000000"/>
      </right>
      <top style="medium">
        <color auto="1"/>
      </top>
      <bottom/>
      <diagonal/>
    </border>
    <border>
      <left style="thin">
        <color rgb="FF000000"/>
      </left>
      <right style="thin">
        <color rgb="FF000000"/>
      </right>
      <top/>
      <bottom style="medium">
        <color rgb="FF000000"/>
      </bottom>
      <diagonal/>
    </border>
    <border>
      <left/>
      <right style="medium">
        <color rgb="FF000000"/>
      </right>
      <top style="medium">
        <color indexed="64"/>
      </top>
      <bottom/>
      <diagonal/>
    </border>
    <border>
      <left style="medium">
        <color rgb="FF000000"/>
      </left>
      <right/>
      <top style="medium">
        <color indexed="64"/>
      </top>
      <bottom/>
      <diagonal/>
    </border>
    <border>
      <left/>
      <right/>
      <top style="medium">
        <color auto="1"/>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rgb="FF000000"/>
      </bottom>
      <diagonal/>
    </border>
    <border>
      <left/>
      <right style="medium">
        <color indexed="64"/>
      </right>
      <top/>
      <bottom style="medium">
        <color rgb="FF000000"/>
      </bottom>
      <diagonal/>
    </border>
    <border>
      <left/>
      <right style="medium">
        <color indexed="64"/>
      </right>
      <top style="medium">
        <color rgb="FF000000"/>
      </top>
      <bottom style="thin">
        <color rgb="FF000000"/>
      </bottom>
      <diagonal/>
    </border>
    <border>
      <left style="medium">
        <color indexed="64"/>
      </left>
      <right/>
      <top style="thin">
        <color rgb="FF000000"/>
      </top>
      <bottom/>
      <diagonal/>
    </border>
    <border>
      <left/>
      <right style="medium">
        <color indexed="64"/>
      </right>
      <top style="thin">
        <color rgb="FF000000"/>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style="thin">
        <color auto="1"/>
      </right>
      <top style="thin">
        <color auto="1"/>
      </top>
      <bottom/>
      <diagonal/>
    </border>
    <border>
      <left style="medium">
        <color indexed="64"/>
      </left>
      <right style="thin">
        <color auto="1"/>
      </right>
      <top/>
      <bottom/>
      <diagonal/>
    </border>
    <border>
      <left style="medium">
        <color indexed="64"/>
      </left>
      <right style="thin">
        <color rgb="FF000000"/>
      </right>
      <top/>
      <bottom style="thin">
        <color rgb="FF000000"/>
      </bottom>
      <diagonal/>
    </border>
    <border>
      <left style="medium">
        <color indexed="64"/>
      </left>
      <right style="thin">
        <color rgb="FF000000"/>
      </right>
      <top/>
      <bottom/>
      <diagonal/>
    </border>
    <border>
      <left style="medium">
        <color indexed="64"/>
      </left>
      <right style="medium">
        <color rgb="FF000000"/>
      </right>
      <top/>
      <bottom style="medium">
        <color rgb="FF000000"/>
      </bottom>
      <diagonal/>
    </border>
    <border>
      <left style="medium">
        <color rgb="FF000000"/>
      </left>
      <right style="medium">
        <color indexed="64"/>
      </right>
      <top style="medium">
        <color rgb="FF000000"/>
      </top>
      <bottom style="medium">
        <color rgb="FF000000"/>
      </bottom>
      <diagonal/>
    </border>
    <border>
      <left style="thin">
        <color rgb="FF000000"/>
      </left>
      <right style="medium">
        <color indexed="64"/>
      </right>
      <top style="medium">
        <color rgb="FF000000"/>
      </top>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bottom/>
      <diagonal/>
    </border>
    <border>
      <left style="medium">
        <color indexed="64"/>
      </left>
      <right style="medium">
        <color rgb="FF000000"/>
      </right>
      <top style="medium">
        <color rgb="FF000000"/>
      </top>
      <bottom style="medium">
        <color rgb="FF000000"/>
      </bottom>
      <diagonal/>
    </border>
    <border>
      <left style="medium">
        <color indexed="64"/>
      </left>
      <right style="thin">
        <color rgb="FF000000"/>
      </right>
      <top style="medium">
        <color rgb="FF000000"/>
      </top>
      <bottom style="medium">
        <color rgb="FF000000"/>
      </bottom>
      <diagonal/>
    </border>
    <border>
      <left style="thin">
        <color rgb="FF000000"/>
      </left>
      <right style="medium">
        <color indexed="64"/>
      </right>
      <top style="medium">
        <color rgb="FF000000"/>
      </top>
      <bottom style="medium">
        <color rgb="FF000000"/>
      </bottom>
      <diagonal/>
    </border>
    <border>
      <left/>
      <right/>
      <top/>
      <bottom style="medium">
        <color indexed="64"/>
      </bottom>
      <diagonal/>
    </border>
    <border>
      <left/>
      <right/>
      <top style="thin">
        <color rgb="FF000000"/>
      </top>
      <bottom style="medium">
        <color indexed="64"/>
      </bottom>
      <diagonal/>
    </border>
    <border>
      <left/>
      <right style="medium">
        <color indexed="64"/>
      </right>
      <top/>
      <bottom style="medium">
        <color indexed="64"/>
      </bottom>
      <diagonal/>
    </border>
    <border>
      <left style="thin">
        <color rgb="FF000000"/>
      </left>
      <right/>
      <top style="medium">
        <color rgb="FF000000"/>
      </top>
      <bottom style="thin">
        <color indexed="64"/>
      </bottom>
      <diagonal/>
    </border>
    <border>
      <left/>
      <right style="thin">
        <color rgb="FF000000"/>
      </right>
      <top style="medium">
        <color rgb="FF000000"/>
      </top>
      <bottom style="thin">
        <color indexed="64"/>
      </bottom>
      <diagonal/>
    </border>
    <border>
      <left style="thin">
        <color indexed="64"/>
      </left>
      <right/>
      <top style="thin">
        <color indexed="64"/>
      </top>
      <bottom style="medium">
        <color auto="1"/>
      </bottom>
      <diagonal/>
    </border>
    <border>
      <left/>
      <right style="thin">
        <color indexed="64"/>
      </right>
      <top style="thin">
        <color indexed="64"/>
      </top>
      <bottom style="medium">
        <color auto="1"/>
      </bottom>
      <diagonal/>
    </border>
    <border>
      <left style="thin">
        <color rgb="FF000000"/>
      </left>
      <right/>
      <top style="medium">
        <color auto="1"/>
      </top>
      <bottom style="thin">
        <color rgb="FF000000"/>
      </bottom>
      <diagonal/>
    </border>
    <border>
      <left/>
      <right style="thin">
        <color rgb="FF000000"/>
      </right>
      <top style="medium">
        <color auto="1"/>
      </top>
      <bottom style="thin">
        <color rgb="FF000000"/>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style="thin">
        <color indexed="64"/>
      </left>
      <right style="thin">
        <color rgb="FF000000"/>
      </right>
      <top/>
      <bottom/>
      <diagonal/>
    </border>
    <border>
      <left style="thin">
        <color indexed="64"/>
      </left>
      <right style="thin">
        <color rgb="FF000000"/>
      </right>
      <top/>
      <bottom style="thin">
        <color rgb="FF000000"/>
      </bottom>
      <diagonal/>
    </border>
    <border>
      <left style="thin">
        <color indexed="64"/>
      </left>
      <right/>
      <top style="thin">
        <color rgb="FF000000"/>
      </top>
      <bottom/>
      <diagonal/>
    </border>
    <border>
      <left style="thin">
        <color indexed="64"/>
      </left>
      <right/>
      <top style="thin">
        <color rgb="FF000000"/>
      </top>
      <bottom style="thin">
        <color rgb="FF000000"/>
      </bottom>
      <diagonal/>
    </border>
    <border>
      <left style="thin">
        <color indexed="64"/>
      </left>
      <right/>
      <top/>
      <bottom style="thin">
        <color rgb="FF000000"/>
      </bottom>
      <diagonal/>
    </border>
    <border>
      <left style="thin">
        <color indexed="64"/>
      </left>
      <right style="thin">
        <color rgb="FF000000"/>
      </right>
      <top style="thin">
        <color rgb="FF000000"/>
      </top>
      <bottom/>
      <diagonal/>
    </border>
    <border>
      <left/>
      <right/>
      <top style="thin">
        <color rgb="FF000000"/>
      </top>
      <bottom style="thin">
        <color indexed="64"/>
      </bottom>
      <diagonal/>
    </border>
    <border>
      <left style="thin">
        <color rgb="FF000000"/>
      </left>
      <right style="thin">
        <color rgb="FF000000"/>
      </right>
      <top style="thin">
        <color indexed="64"/>
      </top>
      <bottom style="thin">
        <color indexed="64"/>
      </bottom>
      <diagonal/>
    </border>
    <border>
      <left style="thin">
        <color rgb="FF000000"/>
      </left>
      <right/>
      <top style="thin">
        <color indexed="64"/>
      </top>
      <bottom style="thin">
        <color indexed="64"/>
      </bottom>
      <diagonal/>
    </border>
  </borders>
  <cellStyleXfs count="10">
    <xf numFmtId="0" fontId="0" fillId="0" borderId="0"/>
    <xf numFmtId="44" fontId="3" fillId="0" borderId="0" applyFont="0" applyFill="0" applyBorder="0" applyAlignment="0" applyProtection="0"/>
    <xf numFmtId="9" fontId="16" fillId="0" borderId="0" applyFont="0" applyFill="0" applyBorder="0" applyAlignment="0" applyProtection="0"/>
    <xf numFmtId="0" fontId="17" fillId="0" borderId="33"/>
    <xf numFmtId="0" fontId="20" fillId="0" borderId="33" applyNumberFormat="0" applyFill="0" applyBorder="0" applyAlignment="0" applyProtection="0"/>
    <xf numFmtId="0" fontId="3" fillId="0" borderId="33"/>
    <xf numFmtId="44" fontId="3" fillId="0" borderId="33" applyFont="0" applyFill="0" applyBorder="0" applyAlignment="0" applyProtection="0"/>
    <xf numFmtId="9" fontId="3" fillId="0" borderId="33" applyFont="0" applyFill="0" applyBorder="0" applyAlignment="0" applyProtection="0"/>
    <xf numFmtId="164" fontId="3" fillId="0" borderId="33" applyFont="0" applyFill="0" applyBorder="0" applyAlignment="0" applyProtection="0"/>
    <xf numFmtId="42" fontId="27" fillId="0" borderId="0" applyFont="0" applyFill="0" applyBorder="0" applyAlignment="0" applyProtection="0"/>
  </cellStyleXfs>
  <cellXfs count="688">
    <xf numFmtId="0" fontId="0" fillId="0" borderId="0" xfId="0" applyFont="1" applyAlignment="1"/>
    <xf numFmtId="0" fontId="4" fillId="0" borderId="0" xfId="0" applyFont="1" applyAlignment="1">
      <alignment horizontal="center" vertical="center"/>
    </xf>
    <xf numFmtId="0" fontId="0" fillId="0" borderId="0" xfId="0" applyFont="1"/>
    <xf numFmtId="0" fontId="0" fillId="0" borderId="1" xfId="0" applyFont="1" applyBorder="1" applyAlignment="1">
      <alignment horizontal="center" vertical="center"/>
    </xf>
    <xf numFmtId="0" fontId="1" fillId="0" borderId="0" xfId="0" applyFont="1" applyAlignment="1">
      <alignment horizontal="center" vertical="center"/>
    </xf>
    <xf numFmtId="0" fontId="14" fillId="6" borderId="7" xfId="0" applyFont="1" applyFill="1" applyBorder="1" applyAlignment="1">
      <alignment horizontal="center" vertical="center" wrapText="1"/>
    </xf>
    <xf numFmtId="0" fontId="14" fillId="0" borderId="3" xfId="0" quotePrefix="1" applyFont="1" applyBorder="1" applyAlignment="1">
      <alignment horizontal="left" vertical="center" wrapText="1"/>
    </xf>
    <xf numFmtId="0" fontId="14" fillId="0" borderId="3" xfId="0" applyFont="1" applyBorder="1" applyAlignment="1">
      <alignment horizontal="center" vertical="center" wrapText="1"/>
    </xf>
    <xf numFmtId="172" fontId="14" fillId="0" borderId="3" xfId="0" applyNumberFormat="1" applyFont="1" applyBorder="1" applyAlignment="1">
      <alignment horizontal="center" vertical="center" wrapText="1"/>
    </xf>
    <xf numFmtId="0" fontId="14" fillId="6" borderId="8" xfId="0" applyFont="1" applyFill="1" applyBorder="1" applyAlignment="1">
      <alignment horizontal="center" vertical="center" wrapText="1"/>
    </xf>
    <xf numFmtId="0" fontId="14" fillId="0" borderId="2" xfId="0" quotePrefix="1" applyFont="1" applyBorder="1" applyAlignment="1">
      <alignment horizontal="left" vertical="center" wrapText="1"/>
    </xf>
    <xf numFmtId="0" fontId="14" fillId="0" borderId="2" xfId="0" applyFont="1" applyBorder="1" applyAlignment="1">
      <alignment horizontal="center" vertical="center" wrapText="1"/>
    </xf>
    <xf numFmtId="172" fontId="14" fillId="0" borderId="2" xfId="0" applyNumberFormat="1" applyFont="1" applyBorder="1" applyAlignment="1">
      <alignment horizontal="center" vertical="center" wrapText="1"/>
    </xf>
    <xf numFmtId="0" fontId="14" fillId="6" borderId="14" xfId="0" applyFont="1" applyFill="1" applyBorder="1" applyAlignment="1">
      <alignment vertical="center" wrapText="1"/>
    </xf>
    <xf numFmtId="0" fontId="14" fillId="6" borderId="23" xfId="0" applyFont="1" applyFill="1" applyBorder="1" applyAlignment="1">
      <alignment vertical="center" wrapText="1"/>
    </xf>
    <xf numFmtId="0" fontId="1" fillId="0" borderId="0" xfId="0" applyFont="1"/>
    <xf numFmtId="172" fontId="1" fillId="0" borderId="0" xfId="0" applyNumberFormat="1" applyFont="1"/>
    <xf numFmtId="0" fontId="15" fillId="0" borderId="1" xfId="0" applyFont="1" applyBorder="1" applyAlignment="1">
      <alignment horizontal="center" vertical="center"/>
    </xf>
    <xf numFmtId="0" fontId="14" fillId="0" borderId="1" xfId="0" quotePrefix="1" applyFont="1" applyBorder="1" applyAlignment="1">
      <alignment vertical="center" wrapText="1"/>
    </xf>
    <xf numFmtId="0" fontId="14" fillId="0" borderId="1" xfId="0" applyFont="1" applyBorder="1" applyAlignment="1">
      <alignment horizontal="center" vertical="center" wrapText="1"/>
    </xf>
    <xf numFmtId="172" fontId="14" fillId="0" borderId="1" xfId="0" applyNumberFormat="1" applyFont="1" applyBorder="1" applyAlignment="1">
      <alignment horizontal="center" vertical="center" wrapText="1"/>
    </xf>
    <xf numFmtId="0" fontId="14" fillId="6" borderId="1" xfId="0" applyFont="1" applyFill="1" applyBorder="1" applyAlignment="1">
      <alignment horizontal="center" vertical="center" wrapText="1"/>
    </xf>
    <xf numFmtId="2" fontId="14" fillId="6" borderId="1" xfId="0" applyNumberFormat="1" applyFont="1" applyFill="1" applyBorder="1" applyAlignment="1">
      <alignment horizontal="center" vertical="center" wrapText="1"/>
    </xf>
    <xf numFmtId="2" fontId="14" fillId="6" borderId="36" xfId="0" applyNumberFormat="1" applyFont="1" applyFill="1" applyBorder="1" applyAlignment="1">
      <alignment horizontal="center" vertical="center" wrapText="1"/>
    </xf>
    <xf numFmtId="172" fontId="14" fillId="0" borderId="24" xfId="0" applyNumberFormat="1" applyFont="1" applyBorder="1" applyAlignment="1">
      <alignment horizontal="center" vertical="center" wrapText="1"/>
    </xf>
    <xf numFmtId="0" fontId="14" fillId="6" borderId="36" xfId="0" applyFont="1" applyFill="1" applyBorder="1" applyAlignment="1">
      <alignment horizontal="center" vertical="center" wrapText="1"/>
    </xf>
    <xf numFmtId="172" fontId="14" fillId="0" borderId="24" xfId="0" applyNumberFormat="1" applyFont="1" applyBorder="1" applyAlignment="1">
      <alignment vertical="center" wrapText="1"/>
    </xf>
    <xf numFmtId="0" fontId="14" fillId="0" borderId="1" xfId="0" quotePrefix="1" applyFont="1" applyBorder="1" applyAlignment="1">
      <alignment horizontal="left" vertical="center" wrapText="1"/>
    </xf>
    <xf numFmtId="172" fontId="14" fillId="0" borderId="1" xfId="0" applyNumberFormat="1" applyFont="1" applyBorder="1" applyAlignment="1">
      <alignment vertical="center" wrapText="1"/>
    </xf>
    <xf numFmtId="173" fontId="14" fillId="6" borderId="1" xfId="0" applyNumberFormat="1" applyFont="1" applyFill="1" applyBorder="1" applyAlignment="1">
      <alignment horizontal="center" vertical="center" wrapText="1"/>
    </xf>
    <xf numFmtId="0" fontId="0" fillId="0" borderId="0" xfId="0" applyFont="1" applyAlignment="1"/>
    <xf numFmtId="0" fontId="18" fillId="3" borderId="16" xfId="3" applyFont="1" applyFill="1" applyBorder="1" applyAlignment="1">
      <alignment vertical="center"/>
    </xf>
    <xf numFmtId="0" fontId="18" fillId="3" borderId="27" xfId="3" applyFont="1" applyFill="1" applyBorder="1" applyAlignment="1">
      <alignment vertical="center"/>
    </xf>
    <xf numFmtId="0" fontId="18" fillId="3" borderId="17" xfId="3" applyFont="1" applyFill="1" applyBorder="1" applyAlignment="1">
      <alignment vertical="center"/>
    </xf>
    <xf numFmtId="0" fontId="18" fillId="3" borderId="34" xfId="3" applyFont="1" applyFill="1" applyBorder="1" applyAlignment="1">
      <alignment vertical="center"/>
    </xf>
    <xf numFmtId="0" fontId="6" fillId="3" borderId="17" xfId="3" applyFont="1" applyFill="1" applyBorder="1" applyAlignment="1">
      <alignment vertical="center"/>
    </xf>
    <xf numFmtId="0" fontId="18" fillId="3" borderId="33" xfId="3" applyFont="1" applyFill="1" applyBorder="1" applyAlignment="1">
      <alignment vertical="center"/>
    </xf>
    <xf numFmtId="0" fontId="18" fillId="3" borderId="19" xfId="3" applyFont="1" applyFill="1" applyBorder="1" applyAlignment="1">
      <alignment vertical="center"/>
    </xf>
    <xf numFmtId="0" fontId="18" fillId="3" borderId="20" xfId="3" applyFont="1" applyFill="1" applyBorder="1" applyAlignment="1">
      <alignment vertical="center"/>
    </xf>
    <xf numFmtId="0" fontId="8" fillId="3" borderId="19" xfId="3" applyFont="1" applyFill="1" applyBorder="1" applyAlignment="1">
      <alignment vertical="center"/>
    </xf>
    <xf numFmtId="0" fontId="9" fillId="3" borderId="18" xfId="3" applyFont="1" applyFill="1" applyBorder="1" applyAlignment="1">
      <alignment vertical="center"/>
    </xf>
    <xf numFmtId="0" fontId="9" fillId="3" borderId="20" xfId="3" applyFont="1" applyFill="1" applyBorder="1" applyAlignment="1">
      <alignment vertical="center"/>
    </xf>
    <xf numFmtId="0" fontId="7" fillId="0" borderId="17" xfId="3" applyFont="1" applyBorder="1" applyAlignment="1">
      <alignment horizontal="left" vertical="center"/>
    </xf>
    <xf numFmtId="0" fontId="20" fillId="0" borderId="33" xfId="4" applyBorder="1" applyAlignment="1">
      <alignment horizontal="center"/>
    </xf>
    <xf numFmtId="0" fontId="7" fillId="0" borderId="33" xfId="3" applyFont="1" applyAlignment="1">
      <alignment horizontal="center" vertical="center"/>
    </xf>
    <xf numFmtId="0" fontId="4" fillId="0" borderId="33" xfId="3" applyFont="1" applyAlignment="1">
      <alignment horizontal="center" vertical="center"/>
    </xf>
    <xf numFmtId="0" fontId="7" fillId="0" borderId="29" xfId="3" applyFont="1" applyBorder="1" applyAlignment="1">
      <alignment horizontal="center" vertical="center"/>
    </xf>
    <xf numFmtId="0" fontId="7" fillId="0" borderId="38" xfId="3" applyFont="1" applyBorder="1" applyAlignment="1">
      <alignment vertical="center"/>
    </xf>
    <xf numFmtId="0" fontId="8" fillId="0" borderId="56" xfId="3" applyFont="1" applyBorder="1" applyAlignment="1">
      <alignment horizontal="center" vertical="center" wrapText="1"/>
    </xf>
    <xf numFmtId="0" fontId="8" fillId="0" borderId="57" xfId="3" applyFont="1" applyBorder="1" applyAlignment="1">
      <alignment horizontal="center" vertical="center" wrapText="1"/>
    </xf>
    <xf numFmtId="0" fontId="8" fillId="0" borderId="58" xfId="3" applyFont="1" applyBorder="1" applyAlignment="1">
      <alignment horizontal="center" vertical="center" wrapText="1"/>
    </xf>
    <xf numFmtId="0" fontId="4" fillId="0" borderId="37" xfId="3" applyFont="1" applyBorder="1" applyAlignment="1">
      <alignment horizontal="center" vertical="center"/>
    </xf>
    <xf numFmtId="0" fontId="4" fillId="0" borderId="7" xfId="3" applyFont="1" applyBorder="1" applyAlignment="1">
      <alignment horizontal="left" vertical="center" wrapText="1"/>
    </xf>
    <xf numFmtId="0" fontId="4" fillId="0" borderId="7" xfId="3" applyFont="1" applyBorder="1" applyAlignment="1">
      <alignment horizontal="center" vertical="center"/>
    </xf>
    <xf numFmtId="3" fontId="4" fillId="0" borderId="7" xfId="3" applyNumberFormat="1" applyFont="1" applyBorder="1" applyAlignment="1">
      <alignment horizontal="center" vertical="center"/>
    </xf>
    <xf numFmtId="2" fontId="4" fillId="0" borderId="7" xfId="3" applyNumberFormat="1" applyFont="1" applyBorder="1" applyAlignment="1">
      <alignment horizontal="center" vertical="center"/>
    </xf>
    <xf numFmtId="179" fontId="4" fillId="0" borderId="7" xfId="3" applyNumberFormat="1" applyFont="1" applyBorder="1" applyAlignment="1">
      <alignment horizontal="center" vertical="center"/>
    </xf>
    <xf numFmtId="180" fontId="4" fillId="0" borderId="7" xfId="3" applyNumberFormat="1" applyFont="1" applyBorder="1" applyAlignment="1">
      <alignment horizontal="right" vertical="center"/>
    </xf>
    <xf numFmtId="0" fontId="4" fillId="0" borderId="1" xfId="3" applyFont="1" applyBorder="1" applyAlignment="1">
      <alignment horizontal="center" vertical="center"/>
    </xf>
    <xf numFmtId="3" fontId="4" fillId="0" borderId="1" xfId="3" applyNumberFormat="1" applyFont="1" applyBorder="1" applyAlignment="1">
      <alignment horizontal="center" vertical="center"/>
    </xf>
    <xf numFmtId="2" fontId="4" fillId="0" borderId="1" xfId="3" applyNumberFormat="1" applyFont="1" applyBorder="1" applyAlignment="1">
      <alignment horizontal="center" vertical="center"/>
    </xf>
    <xf numFmtId="0" fontId="8" fillId="0" borderId="59" xfId="3" applyFont="1" applyBorder="1" applyAlignment="1">
      <alignment horizontal="center" vertical="center" wrapText="1"/>
    </xf>
    <xf numFmtId="165" fontId="4" fillId="0" borderId="7" xfId="3" applyNumberFormat="1" applyFont="1" applyBorder="1" applyAlignment="1">
      <alignment horizontal="right" vertical="center"/>
    </xf>
    <xf numFmtId="179" fontId="4" fillId="0" borderId="10" xfId="3" applyNumberFormat="1" applyFont="1" applyBorder="1" applyAlignment="1">
      <alignment horizontal="right" vertical="center"/>
    </xf>
    <xf numFmtId="0" fontId="4" fillId="0" borderId="63" xfId="3" applyFont="1" applyBorder="1" applyAlignment="1">
      <alignment horizontal="center" vertical="center"/>
    </xf>
    <xf numFmtId="0" fontId="4" fillId="0" borderId="1" xfId="3" applyFont="1" applyBorder="1" applyAlignment="1">
      <alignment horizontal="left" vertical="center"/>
    </xf>
    <xf numFmtId="0" fontId="4" fillId="0" borderId="21" xfId="3" applyFont="1" applyBorder="1" applyAlignment="1">
      <alignment horizontal="center" vertical="center"/>
    </xf>
    <xf numFmtId="165" fontId="4" fillId="0" borderId="22" xfId="3" applyNumberFormat="1" applyFont="1" applyBorder="1" applyAlignment="1">
      <alignment horizontal="right" vertical="center"/>
    </xf>
    <xf numFmtId="179" fontId="4" fillId="0" borderId="1" xfId="3" applyNumberFormat="1" applyFont="1" applyBorder="1" applyAlignment="1">
      <alignment horizontal="right" vertical="center"/>
    </xf>
    <xf numFmtId="0" fontId="8" fillId="0" borderId="32" xfId="3" applyFont="1" applyBorder="1" applyAlignment="1">
      <alignment horizontal="center" vertical="center" wrapText="1"/>
    </xf>
    <xf numFmtId="0" fontId="8" fillId="0" borderId="6" xfId="3" applyFont="1" applyBorder="1" applyAlignment="1">
      <alignment horizontal="center" vertical="center" wrapText="1"/>
    </xf>
    <xf numFmtId="182" fontId="4" fillId="0" borderId="10" xfId="3" applyNumberFormat="1" applyFont="1" applyBorder="1" applyAlignment="1">
      <alignment horizontal="right" vertical="center"/>
    </xf>
    <xf numFmtId="0" fontId="21" fillId="0" borderId="25" xfId="3" applyFont="1" applyBorder="1" applyAlignment="1">
      <alignment horizontal="left" vertical="top" wrapText="1"/>
    </xf>
    <xf numFmtId="182" fontId="4" fillId="0" borderId="1" xfId="3" applyNumberFormat="1" applyFont="1" applyBorder="1" applyAlignment="1">
      <alignment horizontal="right" vertical="center"/>
    </xf>
    <xf numFmtId="0" fontId="21" fillId="0" borderId="44" xfId="3" applyFont="1" applyBorder="1" applyAlignment="1">
      <alignment horizontal="left" vertical="center" wrapText="1"/>
    </xf>
    <xf numFmtId="180" fontId="4" fillId="0" borderId="1" xfId="3" applyNumberFormat="1" applyFont="1" applyBorder="1" applyAlignment="1">
      <alignment horizontal="right" vertical="center"/>
    </xf>
    <xf numFmtId="0" fontId="4" fillId="0" borderId="11" xfId="3" applyFont="1" applyBorder="1" applyAlignment="1">
      <alignment horizontal="center" vertical="center"/>
    </xf>
    <xf numFmtId="0" fontId="7" fillId="0" borderId="12" xfId="3" applyFont="1" applyBorder="1" applyAlignment="1">
      <alignment horizontal="center" vertical="center"/>
    </xf>
    <xf numFmtId="0" fontId="4" fillId="0" borderId="12" xfId="3" applyFont="1" applyBorder="1" applyAlignment="1">
      <alignment horizontal="center" vertical="center"/>
    </xf>
    <xf numFmtId="165" fontId="4" fillId="0" borderId="12" xfId="3" applyNumberFormat="1" applyFont="1" applyBorder="1" applyAlignment="1">
      <alignment horizontal="center" vertical="center"/>
    </xf>
    <xf numFmtId="166" fontId="4" fillId="0" borderId="12" xfId="3" applyNumberFormat="1" applyFont="1" applyBorder="1" applyAlignment="1">
      <alignment horizontal="center" vertical="center"/>
    </xf>
    <xf numFmtId="182" fontId="7" fillId="0" borderId="13" xfId="3" applyNumberFormat="1" applyFont="1" applyBorder="1" applyAlignment="1">
      <alignment horizontal="center" vertical="center"/>
    </xf>
    <xf numFmtId="0" fontId="4" fillId="0" borderId="16" xfId="3" applyFont="1" applyBorder="1" applyAlignment="1">
      <alignment horizontal="center" vertical="center"/>
    </xf>
    <xf numFmtId="0" fontId="7" fillId="0" borderId="26" xfId="3" applyFont="1" applyBorder="1" applyAlignment="1">
      <alignment horizontal="center" vertical="center"/>
    </xf>
    <xf numFmtId="0" fontId="4" fillId="0" borderId="26" xfId="3" applyFont="1" applyBorder="1" applyAlignment="1">
      <alignment horizontal="center" vertical="center"/>
    </xf>
    <xf numFmtId="165" fontId="4" fillId="0" borderId="26" xfId="3" applyNumberFormat="1" applyFont="1" applyBorder="1" applyAlignment="1">
      <alignment horizontal="center" vertical="center"/>
    </xf>
    <xf numFmtId="166" fontId="4" fillId="0" borderId="26" xfId="3" applyNumberFormat="1" applyFont="1" applyBorder="1" applyAlignment="1">
      <alignment horizontal="center" vertical="center"/>
    </xf>
    <xf numFmtId="166" fontId="4" fillId="0" borderId="27" xfId="3" applyNumberFormat="1" applyFont="1" applyBorder="1" applyAlignment="1">
      <alignment horizontal="center" vertical="center"/>
    </xf>
    <xf numFmtId="0" fontId="7" fillId="0" borderId="17" xfId="3" applyFont="1" applyBorder="1" applyAlignment="1">
      <alignment horizontal="center"/>
    </xf>
    <xf numFmtId="0" fontId="7" fillId="0" borderId="33" xfId="3" applyFont="1" applyAlignment="1">
      <alignment horizontal="center"/>
    </xf>
    <xf numFmtId="0" fontId="7" fillId="0" borderId="34" xfId="3" applyFont="1" applyBorder="1" applyAlignment="1">
      <alignment horizontal="center" vertical="center"/>
    </xf>
    <xf numFmtId="0" fontId="4" fillId="0" borderId="33" xfId="3" applyFont="1" applyAlignment="1">
      <alignment horizontal="center"/>
    </xf>
    <xf numFmtId="0" fontId="4" fillId="0" borderId="34" xfId="3" applyFont="1" applyBorder="1" applyAlignment="1">
      <alignment horizontal="center" vertical="center"/>
    </xf>
    <xf numFmtId="0" fontId="4" fillId="0" borderId="17" xfId="3" applyFont="1" applyBorder="1" applyAlignment="1">
      <alignment horizontal="center" vertical="center"/>
    </xf>
    <xf numFmtId="166" fontId="4" fillId="0" borderId="34" xfId="3" applyNumberFormat="1" applyFont="1" applyBorder="1" applyAlignment="1">
      <alignment horizontal="center" vertical="center"/>
    </xf>
    <xf numFmtId="0" fontId="4" fillId="0" borderId="25" xfId="3" applyFont="1" applyBorder="1" applyAlignment="1">
      <alignment horizontal="center" vertical="center"/>
    </xf>
    <xf numFmtId="0" fontId="4" fillId="0" borderId="19" xfId="3" applyFont="1" applyBorder="1" applyAlignment="1">
      <alignment horizontal="center" vertical="center"/>
    </xf>
    <xf numFmtId="0" fontId="4" fillId="0" borderId="18" xfId="3" applyFont="1" applyBorder="1" applyAlignment="1">
      <alignment horizontal="center" vertical="center"/>
    </xf>
    <xf numFmtId="0" fontId="4" fillId="0" borderId="20" xfId="3" applyFont="1" applyBorder="1" applyAlignment="1">
      <alignment horizontal="center" vertical="center"/>
    </xf>
    <xf numFmtId="184" fontId="0" fillId="0" borderId="0" xfId="0" applyNumberFormat="1" applyFont="1" applyAlignment="1"/>
    <xf numFmtId="4" fontId="4" fillId="0" borderId="7" xfId="3" applyNumberFormat="1" applyFont="1" applyBorder="1" applyAlignment="1">
      <alignment horizontal="center" vertical="center"/>
    </xf>
    <xf numFmtId="183" fontId="4" fillId="0" borderId="7" xfId="3" applyNumberFormat="1" applyFont="1" applyBorder="1" applyAlignment="1">
      <alignment horizontal="center" vertical="center"/>
    </xf>
    <xf numFmtId="1" fontId="4" fillId="0" borderId="7" xfId="3" applyNumberFormat="1" applyFont="1" applyBorder="1" applyAlignment="1">
      <alignment horizontal="center" vertical="center"/>
    </xf>
    <xf numFmtId="0" fontId="3" fillId="0" borderId="0" xfId="0" applyFont="1" applyAlignment="1"/>
    <xf numFmtId="184" fontId="0" fillId="0" borderId="0" xfId="2" applyNumberFormat="1" applyFont="1" applyAlignment="1"/>
    <xf numFmtId="4" fontId="4" fillId="0" borderId="1" xfId="3" applyNumberFormat="1" applyFont="1" applyBorder="1" applyAlignment="1">
      <alignment horizontal="center" vertical="center"/>
    </xf>
    <xf numFmtId="0" fontId="21" fillId="0" borderId="33" xfId="3" applyFont="1" applyBorder="1" applyAlignment="1">
      <alignment horizontal="left" vertical="center" wrapText="1"/>
    </xf>
    <xf numFmtId="0" fontId="4" fillId="0" borderId="33" xfId="3" applyFont="1" applyBorder="1" applyAlignment="1">
      <alignment horizontal="center" vertical="center"/>
    </xf>
    <xf numFmtId="2" fontId="4" fillId="0" borderId="33" xfId="3" applyNumberFormat="1" applyFont="1" applyBorder="1" applyAlignment="1">
      <alignment horizontal="center" vertical="center"/>
    </xf>
    <xf numFmtId="2" fontId="19" fillId="0" borderId="33" xfId="3" applyNumberFormat="1" applyFont="1" applyBorder="1"/>
    <xf numFmtId="180" fontId="4" fillId="0" borderId="33" xfId="3" applyNumberFormat="1" applyFont="1" applyBorder="1" applyAlignment="1">
      <alignment horizontal="right" vertical="center"/>
    </xf>
    <xf numFmtId="182" fontId="4" fillId="0" borderId="33" xfId="3" applyNumberFormat="1" applyFont="1" applyBorder="1" applyAlignment="1">
      <alignment horizontal="right" vertical="center"/>
    </xf>
    <xf numFmtId="181" fontId="4" fillId="0" borderId="33" xfId="3" applyNumberFormat="1" applyFont="1" applyBorder="1" applyAlignment="1">
      <alignment horizontal="right" vertical="center"/>
    </xf>
    <xf numFmtId="185" fontId="4" fillId="0" borderId="7" xfId="3" applyNumberFormat="1" applyFont="1" applyBorder="1" applyAlignment="1">
      <alignment horizontal="center" vertical="center"/>
    </xf>
    <xf numFmtId="0" fontId="4" fillId="0" borderId="8" xfId="3" applyFont="1" applyBorder="1" applyAlignment="1">
      <alignment horizontal="center" vertical="center"/>
    </xf>
    <xf numFmtId="0" fontId="8" fillId="0" borderId="66" xfId="3" applyFont="1" applyBorder="1" applyAlignment="1">
      <alignment horizontal="center" vertical="center" wrapText="1"/>
    </xf>
    <xf numFmtId="0" fontId="4" fillId="0" borderId="45" xfId="3" applyFont="1" applyBorder="1" applyAlignment="1">
      <alignment horizontal="center" vertical="center"/>
    </xf>
    <xf numFmtId="180" fontId="4" fillId="0" borderId="45" xfId="3" applyNumberFormat="1" applyFont="1" applyBorder="1" applyAlignment="1">
      <alignment horizontal="right" vertical="center"/>
    </xf>
    <xf numFmtId="2" fontId="20" fillId="0" borderId="33" xfId="4" applyNumberFormat="1" applyBorder="1" applyAlignment="1">
      <alignment horizontal="center"/>
    </xf>
    <xf numFmtId="0" fontId="4" fillId="0" borderId="45" xfId="3" applyFont="1" applyBorder="1" applyAlignment="1">
      <alignment horizontal="left" vertical="center" wrapText="1"/>
    </xf>
    <xf numFmtId="4" fontId="4" fillId="0" borderId="45" xfId="3" applyNumberFormat="1" applyFont="1" applyBorder="1" applyAlignment="1">
      <alignment horizontal="center" vertical="center"/>
    </xf>
    <xf numFmtId="179" fontId="4" fillId="0" borderId="45" xfId="3" applyNumberFormat="1" applyFont="1" applyBorder="1" applyAlignment="1">
      <alignment horizontal="center" vertical="center"/>
    </xf>
    <xf numFmtId="0" fontId="3" fillId="0" borderId="45" xfId="5" applyBorder="1" applyAlignment="1">
      <alignment vertical="center" wrapText="1"/>
    </xf>
    <xf numFmtId="0" fontId="25" fillId="2" borderId="45" xfId="5" applyFont="1" applyFill="1" applyBorder="1" applyAlignment="1">
      <alignment vertical="center" wrapText="1"/>
    </xf>
    <xf numFmtId="173" fontId="3" fillId="0" borderId="45" xfId="5" applyNumberFormat="1" applyBorder="1" applyAlignment="1">
      <alignment horizontal="center" vertical="center"/>
    </xf>
    <xf numFmtId="0" fontId="18" fillId="3" borderId="33" xfId="3" applyFont="1" applyFill="1" applyAlignment="1">
      <alignment vertical="center"/>
    </xf>
    <xf numFmtId="9" fontId="4" fillId="0" borderId="7" xfId="7" applyFont="1" applyBorder="1" applyAlignment="1">
      <alignment horizontal="center" vertical="center"/>
    </xf>
    <xf numFmtId="184" fontId="3" fillId="0" borderId="33" xfId="5" applyNumberFormat="1"/>
    <xf numFmtId="184" fontId="0" fillId="0" borderId="33" xfId="6" applyNumberFormat="1" applyFont="1" applyAlignment="1"/>
    <xf numFmtId="9" fontId="4" fillId="0" borderId="1" xfId="7" applyFont="1" applyBorder="1" applyAlignment="1">
      <alignment horizontal="center" vertical="center"/>
    </xf>
    <xf numFmtId="0" fontId="18" fillId="3" borderId="50" xfId="3" applyFont="1" applyFill="1" applyBorder="1" applyAlignment="1">
      <alignment vertical="center"/>
    </xf>
    <xf numFmtId="0" fontId="18" fillId="3" borderId="77" xfId="3" applyFont="1" applyFill="1" applyBorder="1" applyAlignment="1">
      <alignment vertical="center"/>
    </xf>
    <xf numFmtId="0" fontId="18" fillId="3" borderId="81" xfId="3" applyFont="1" applyFill="1" applyBorder="1" applyAlignment="1">
      <alignment vertical="center"/>
    </xf>
    <xf numFmtId="0" fontId="18" fillId="3" borderId="82" xfId="3" applyFont="1" applyFill="1" applyBorder="1" applyAlignment="1">
      <alignment vertical="center"/>
    </xf>
    <xf numFmtId="0" fontId="18" fillId="3" borderId="83" xfId="3" applyFont="1" applyFill="1" applyBorder="1" applyAlignment="1">
      <alignment vertical="center"/>
    </xf>
    <xf numFmtId="0" fontId="9" fillId="3" borderId="84" xfId="3" applyFont="1" applyFill="1" applyBorder="1" applyAlignment="1">
      <alignment vertical="center"/>
    </xf>
    <xf numFmtId="0" fontId="7" fillId="0" borderId="81" xfId="3" applyFont="1" applyBorder="1" applyAlignment="1">
      <alignment horizontal="left" vertical="center"/>
    </xf>
    <xf numFmtId="0" fontId="7" fillId="0" borderId="85" xfId="3" applyFont="1" applyBorder="1" applyAlignment="1">
      <alignment horizontal="center" vertical="center"/>
    </xf>
    <xf numFmtId="0" fontId="7" fillId="0" borderId="86" xfId="3" applyFont="1" applyBorder="1" applyAlignment="1">
      <alignment vertical="center"/>
    </xf>
    <xf numFmtId="0" fontId="4" fillId="0" borderId="92" xfId="3" applyFont="1" applyBorder="1" applyAlignment="1">
      <alignment horizontal="center" vertical="center"/>
    </xf>
    <xf numFmtId="0" fontId="4" fillId="0" borderId="93" xfId="3" applyFont="1" applyBorder="1" applyAlignment="1">
      <alignment horizontal="center" vertical="center"/>
    </xf>
    <xf numFmtId="0" fontId="4" fillId="0" borderId="31" xfId="3" applyFont="1" applyBorder="1" applyAlignment="1">
      <alignment horizontal="left" vertical="center" wrapText="1"/>
    </xf>
    <xf numFmtId="4" fontId="4" fillId="0" borderId="8" xfId="3" applyNumberFormat="1" applyFont="1" applyBorder="1" applyAlignment="1">
      <alignment horizontal="center" vertical="center"/>
    </xf>
    <xf numFmtId="9" fontId="4" fillId="0" borderId="8" xfId="7" applyFont="1" applyBorder="1" applyAlignment="1">
      <alignment horizontal="center" vertical="center"/>
    </xf>
    <xf numFmtId="179" fontId="4" fillId="0" borderId="31" xfId="3" applyNumberFormat="1" applyFont="1" applyBorder="1" applyAlignment="1">
      <alignment horizontal="center" vertical="center"/>
    </xf>
    <xf numFmtId="180" fontId="4" fillId="0" borderId="31" xfId="3" applyNumberFormat="1" applyFont="1" applyBorder="1" applyAlignment="1">
      <alignment horizontal="right" vertical="center"/>
    </xf>
    <xf numFmtId="0" fontId="4" fillId="0" borderId="74" xfId="3" applyFont="1" applyBorder="1" applyAlignment="1">
      <alignment horizontal="center" vertical="center"/>
    </xf>
    <xf numFmtId="9" fontId="4" fillId="0" borderId="45" xfId="7" applyFont="1" applyBorder="1" applyAlignment="1">
      <alignment horizontal="center" vertical="center"/>
    </xf>
    <xf numFmtId="0" fontId="8" fillId="0" borderId="94" xfId="3" applyFont="1" applyBorder="1" applyAlignment="1">
      <alignment horizontal="center" vertical="center" wrapText="1"/>
    </xf>
    <xf numFmtId="0" fontId="8" fillId="0" borderId="95" xfId="3" applyFont="1" applyBorder="1" applyAlignment="1">
      <alignment horizontal="center" vertical="center" wrapText="1"/>
    </xf>
    <xf numFmtId="0" fontId="4" fillId="0" borderId="97" xfId="3" applyFont="1" applyBorder="1" applyAlignment="1">
      <alignment horizontal="center" vertical="center"/>
    </xf>
    <xf numFmtId="0" fontId="8" fillId="0" borderId="99" xfId="3" applyFont="1" applyBorder="1" applyAlignment="1">
      <alignment horizontal="center" vertical="center" wrapText="1"/>
    </xf>
    <xf numFmtId="0" fontId="4" fillId="0" borderId="100" xfId="3" applyFont="1" applyBorder="1" applyAlignment="1">
      <alignment horizontal="center" vertical="center"/>
    </xf>
    <xf numFmtId="182" fontId="7" fillId="0" borderId="101" xfId="3" applyNumberFormat="1" applyFont="1" applyBorder="1" applyAlignment="1">
      <alignment horizontal="center" vertical="center"/>
    </xf>
    <xf numFmtId="0" fontId="4" fillId="0" borderId="88" xfId="3" applyFont="1" applyBorder="1" applyAlignment="1">
      <alignment horizontal="center" vertical="center"/>
    </xf>
    <xf numFmtId="166" fontId="4" fillId="0" borderId="89" xfId="3" applyNumberFormat="1" applyFont="1" applyBorder="1" applyAlignment="1">
      <alignment horizontal="center" vertical="center"/>
    </xf>
    <xf numFmtId="0" fontId="7" fillId="0" borderId="81" xfId="3" applyFont="1" applyBorder="1" applyAlignment="1">
      <alignment horizontal="center"/>
    </xf>
    <xf numFmtId="0" fontId="7" fillId="0" borderId="82" xfId="3" applyFont="1" applyBorder="1" applyAlignment="1">
      <alignment horizontal="center" vertical="center"/>
    </xf>
    <xf numFmtId="0" fontId="4" fillId="0" borderId="82" xfId="3" applyFont="1" applyBorder="1" applyAlignment="1">
      <alignment horizontal="center" vertical="center"/>
    </xf>
    <xf numFmtId="0" fontId="4" fillId="0" borderId="81" xfId="3" applyFont="1" applyBorder="1" applyAlignment="1">
      <alignment horizontal="center" vertical="center"/>
    </xf>
    <xf numFmtId="166" fontId="4" fillId="0" borderId="82" xfId="3" applyNumberFormat="1" applyFont="1" applyBorder="1" applyAlignment="1">
      <alignment horizontal="center" vertical="center"/>
    </xf>
    <xf numFmtId="0" fontId="4" fillId="0" borderId="54" xfId="3" applyFont="1" applyBorder="1" applyAlignment="1">
      <alignment horizontal="center" vertical="center"/>
    </xf>
    <xf numFmtId="0" fontId="4" fillId="0" borderId="102" xfId="3" applyFont="1" applyBorder="1" applyAlignment="1">
      <alignment horizontal="center" vertical="center"/>
    </xf>
    <xf numFmtId="0" fontId="4" fillId="0" borderId="104" xfId="3" applyFont="1" applyBorder="1" applyAlignment="1">
      <alignment horizontal="center" vertical="center"/>
    </xf>
    <xf numFmtId="173" fontId="20" fillId="0" borderId="33" xfId="4" applyNumberFormat="1" applyBorder="1" applyAlignment="1">
      <alignment horizontal="center"/>
    </xf>
    <xf numFmtId="0" fontId="8" fillId="0" borderId="32" xfId="3" applyFont="1" applyBorder="1" applyAlignment="1">
      <alignment horizontal="center" vertical="center" wrapText="1"/>
    </xf>
    <xf numFmtId="0" fontId="7" fillId="0" borderId="33" xfId="3" applyFont="1" applyAlignment="1">
      <alignment horizontal="center" vertical="center"/>
    </xf>
    <xf numFmtId="0" fontId="3" fillId="0" borderId="33" xfId="5"/>
    <xf numFmtId="0" fontId="8" fillId="0" borderId="6" xfId="3" applyFont="1" applyBorder="1" applyAlignment="1">
      <alignment horizontal="center" vertical="center" wrapText="1"/>
    </xf>
    <xf numFmtId="0" fontId="0" fillId="0" borderId="0" xfId="0" applyFont="1" applyAlignment="1"/>
    <xf numFmtId="0" fontId="3" fillId="0" borderId="45" xfId="5" applyBorder="1" applyAlignment="1">
      <alignment horizontal="center" vertical="center"/>
    </xf>
    <xf numFmtId="0" fontId="0" fillId="8" borderId="0" xfId="0" applyFont="1" applyFill="1" applyAlignment="1"/>
    <xf numFmtId="0" fontId="18" fillId="9" borderId="16" xfId="3" applyFont="1" applyFill="1" applyBorder="1" applyAlignment="1">
      <alignment vertical="center"/>
    </xf>
    <xf numFmtId="0" fontId="18" fillId="9" borderId="27" xfId="3" applyFont="1" applyFill="1" applyBorder="1" applyAlignment="1">
      <alignment vertical="center"/>
    </xf>
    <xf numFmtId="0" fontId="18" fillId="9" borderId="17" xfId="3" applyFont="1" applyFill="1" applyBorder="1" applyAlignment="1">
      <alignment vertical="center"/>
    </xf>
    <xf numFmtId="0" fontId="18" fillId="9" borderId="34" xfId="3" applyFont="1" applyFill="1" applyBorder="1" applyAlignment="1">
      <alignment vertical="center"/>
    </xf>
    <xf numFmtId="0" fontId="6" fillId="9" borderId="17" xfId="3" applyFont="1" applyFill="1" applyBorder="1" applyAlignment="1">
      <alignment vertical="center"/>
    </xf>
    <xf numFmtId="0" fontId="18" fillId="9" borderId="33" xfId="3" applyFont="1" applyFill="1" applyBorder="1" applyAlignment="1">
      <alignment vertical="center"/>
    </xf>
    <xf numFmtId="0" fontId="18" fillId="9" borderId="19" xfId="3" applyFont="1" applyFill="1" applyBorder="1" applyAlignment="1">
      <alignment vertical="center"/>
    </xf>
    <xf numFmtId="0" fontId="18" fillId="9" borderId="20" xfId="3" applyFont="1" applyFill="1" applyBorder="1" applyAlignment="1">
      <alignment vertical="center"/>
    </xf>
    <xf numFmtId="0" fontId="8" fillId="9" borderId="19" xfId="3" applyFont="1" applyFill="1" applyBorder="1" applyAlignment="1">
      <alignment vertical="center"/>
    </xf>
    <xf numFmtId="0" fontId="9" fillId="9" borderId="18" xfId="3" applyFont="1" applyFill="1" applyBorder="1" applyAlignment="1">
      <alignment vertical="center"/>
    </xf>
    <xf numFmtId="0" fontId="9" fillId="9" borderId="20" xfId="3" applyFont="1" applyFill="1" applyBorder="1" applyAlignment="1">
      <alignment vertical="center"/>
    </xf>
    <xf numFmtId="0" fontId="7" fillId="8" borderId="17" xfId="3" applyFont="1" applyFill="1" applyBorder="1" applyAlignment="1">
      <alignment horizontal="left" vertical="center"/>
    </xf>
    <xf numFmtId="0" fontId="20" fillId="8" borderId="33" xfId="4" applyFill="1" applyBorder="1" applyAlignment="1">
      <alignment horizontal="center"/>
    </xf>
    <xf numFmtId="0" fontId="7" fillId="8" borderId="33" xfId="3" applyFont="1" applyFill="1" applyAlignment="1">
      <alignment horizontal="center" vertical="center"/>
    </xf>
    <xf numFmtId="0" fontId="4" fillId="8" borderId="33" xfId="3" applyFont="1" applyFill="1" applyAlignment="1">
      <alignment horizontal="center" vertical="center"/>
    </xf>
    <xf numFmtId="0" fontId="7" fillId="8" borderId="29" xfId="3" applyFont="1" applyFill="1" applyBorder="1" applyAlignment="1">
      <alignment horizontal="center" vertical="center"/>
    </xf>
    <xf numFmtId="0" fontId="7" fillId="8" borderId="38" xfId="3" applyFont="1" applyFill="1" applyBorder="1" applyAlignment="1">
      <alignment vertical="center"/>
    </xf>
    <xf numFmtId="0" fontId="8" fillId="8" borderId="56" xfId="3" applyFont="1" applyFill="1" applyBorder="1" applyAlignment="1">
      <alignment horizontal="center" vertical="center" wrapText="1"/>
    </xf>
    <xf numFmtId="0" fontId="8" fillId="8" borderId="57" xfId="3" applyFont="1" applyFill="1" applyBorder="1" applyAlignment="1">
      <alignment horizontal="center" vertical="center" wrapText="1"/>
    </xf>
    <xf numFmtId="0" fontId="8" fillId="8" borderId="58" xfId="3" applyFont="1" applyFill="1" applyBorder="1" applyAlignment="1">
      <alignment horizontal="center" vertical="center" wrapText="1"/>
    </xf>
    <xf numFmtId="0" fontId="4" fillId="8" borderId="37" xfId="3" applyFont="1" applyFill="1" applyBorder="1" applyAlignment="1">
      <alignment horizontal="center" vertical="center"/>
    </xf>
    <xf numFmtId="0" fontId="4" fillId="8" borderId="7" xfId="3" applyFont="1" applyFill="1" applyBorder="1" applyAlignment="1">
      <alignment horizontal="left" vertical="center" wrapText="1"/>
    </xf>
    <xf numFmtId="0" fontId="4" fillId="8" borderId="7" xfId="3" applyFont="1" applyFill="1" applyBorder="1" applyAlignment="1">
      <alignment horizontal="center" vertical="center"/>
    </xf>
    <xf numFmtId="3" fontId="4" fillId="8" borderId="7" xfId="3" applyNumberFormat="1" applyFont="1" applyFill="1" applyBorder="1" applyAlignment="1">
      <alignment horizontal="center" vertical="center"/>
    </xf>
    <xf numFmtId="2" fontId="4" fillId="8" borderId="7" xfId="3" applyNumberFormat="1" applyFont="1" applyFill="1" applyBorder="1" applyAlignment="1">
      <alignment horizontal="center" vertical="center"/>
    </xf>
    <xf numFmtId="179" fontId="4" fillId="8" borderId="7" xfId="3" applyNumberFormat="1" applyFont="1" applyFill="1" applyBorder="1" applyAlignment="1">
      <alignment horizontal="center" vertical="center"/>
    </xf>
    <xf numFmtId="180" fontId="4" fillId="8" borderId="7" xfId="3" applyNumberFormat="1" applyFont="1" applyFill="1" applyBorder="1" applyAlignment="1">
      <alignment horizontal="right" vertical="center"/>
    </xf>
    <xf numFmtId="0" fontId="4" fillId="8" borderId="1" xfId="3" applyFont="1" applyFill="1" applyBorder="1" applyAlignment="1">
      <alignment horizontal="center" vertical="center"/>
    </xf>
    <xf numFmtId="3" fontId="4" fillId="8" borderId="1" xfId="3" applyNumberFormat="1" applyFont="1" applyFill="1" applyBorder="1" applyAlignment="1">
      <alignment horizontal="center" vertical="center"/>
    </xf>
    <xf numFmtId="2" fontId="4" fillId="8" borderId="1" xfId="3" applyNumberFormat="1" applyFont="1" applyFill="1" applyBorder="1" applyAlignment="1">
      <alignment horizontal="center" vertical="center"/>
    </xf>
    <xf numFmtId="0" fontId="8" fillId="8" borderId="59" xfId="3" applyFont="1" applyFill="1" applyBorder="1" applyAlignment="1">
      <alignment horizontal="center" vertical="center" wrapText="1"/>
    </xf>
    <xf numFmtId="165" fontId="4" fillId="8" borderId="7" xfId="3" applyNumberFormat="1" applyFont="1" applyFill="1" applyBorder="1" applyAlignment="1">
      <alignment horizontal="right" vertical="center"/>
    </xf>
    <xf numFmtId="179" fontId="4" fillId="8" borderId="10" xfId="3" applyNumberFormat="1" applyFont="1" applyFill="1" applyBorder="1" applyAlignment="1">
      <alignment horizontal="right" vertical="center"/>
    </xf>
    <xf numFmtId="0" fontId="4" fillId="8" borderId="63" xfId="3" applyFont="1" applyFill="1" applyBorder="1" applyAlignment="1">
      <alignment horizontal="center" vertical="center"/>
    </xf>
    <xf numFmtId="0" fontId="4" fillId="8" borderId="1" xfId="3" applyFont="1" applyFill="1" applyBorder="1" applyAlignment="1">
      <alignment horizontal="left" vertical="center"/>
    </xf>
    <xf numFmtId="0" fontId="4" fillId="8" borderId="21" xfId="3" applyFont="1" applyFill="1" applyBorder="1" applyAlignment="1">
      <alignment horizontal="center" vertical="center"/>
    </xf>
    <xf numFmtId="165" fontId="4" fillId="8" borderId="22" xfId="3" applyNumberFormat="1" applyFont="1" applyFill="1" applyBorder="1" applyAlignment="1">
      <alignment horizontal="right" vertical="center"/>
    </xf>
    <xf numFmtId="179" fontId="4" fillId="8" borderId="1" xfId="3" applyNumberFormat="1" applyFont="1" applyFill="1" applyBorder="1" applyAlignment="1">
      <alignment horizontal="right" vertical="center"/>
    </xf>
    <xf numFmtId="0" fontId="8" fillId="8" borderId="32" xfId="3" applyFont="1" applyFill="1" applyBorder="1" applyAlignment="1">
      <alignment horizontal="center" vertical="center" wrapText="1"/>
    </xf>
    <xf numFmtId="0" fontId="8" fillId="8" borderId="6" xfId="3" applyFont="1" applyFill="1" applyBorder="1" applyAlignment="1">
      <alignment horizontal="center" vertical="center" wrapText="1"/>
    </xf>
    <xf numFmtId="182" fontId="4" fillId="8" borderId="10" xfId="3" applyNumberFormat="1" applyFont="1" applyFill="1" applyBorder="1" applyAlignment="1">
      <alignment horizontal="right" vertical="center"/>
    </xf>
    <xf numFmtId="0" fontId="21" fillId="8" borderId="25" xfId="3" applyFont="1" applyFill="1" applyBorder="1" applyAlignment="1">
      <alignment horizontal="left" vertical="top" wrapText="1"/>
    </xf>
    <xf numFmtId="182" fontId="4" fillId="8" borderId="1" xfId="3" applyNumberFormat="1" applyFont="1" applyFill="1" applyBorder="1" applyAlignment="1">
      <alignment horizontal="right" vertical="center"/>
    </xf>
    <xf numFmtId="0" fontId="21" fillId="8" borderId="44" xfId="3" applyFont="1" applyFill="1" applyBorder="1" applyAlignment="1">
      <alignment horizontal="left" vertical="center" wrapText="1"/>
    </xf>
    <xf numFmtId="180" fontId="4" fillId="8" borderId="1" xfId="3" applyNumberFormat="1" applyFont="1" applyFill="1" applyBorder="1" applyAlignment="1">
      <alignment horizontal="right" vertical="center"/>
    </xf>
    <xf numFmtId="0" fontId="4" fillId="8" borderId="11" xfId="3" applyFont="1" applyFill="1" applyBorder="1" applyAlignment="1">
      <alignment horizontal="center" vertical="center"/>
    </xf>
    <xf numFmtId="0" fontId="7" fillId="8" borderId="12" xfId="3" applyFont="1" applyFill="1" applyBorder="1" applyAlignment="1">
      <alignment horizontal="center" vertical="center"/>
    </xf>
    <xf numFmtId="0" fontId="4" fillId="8" borderId="12" xfId="3" applyFont="1" applyFill="1" applyBorder="1" applyAlignment="1">
      <alignment horizontal="center" vertical="center"/>
    </xf>
    <xf numFmtId="165" fontId="4" fillId="8" borderId="12" xfId="3" applyNumberFormat="1" applyFont="1" applyFill="1" applyBorder="1" applyAlignment="1">
      <alignment horizontal="center" vertical="center"/>
    </xf>
    <xf numFmtId="166" fontId="4" fillId="8" borderId="12" xfId="3" applyNumberFormat="1" applyFont="1" applyFill="1" applyBorder="1" applyAlignment="1">
      <alignment horizontal="center" vertical="center"/>
    </xf>
    <xf numFmtId="182" fontId="7" fillId="8" borderId="13" xfId="3" applyNumberFormat="1" applyFont="1" applyFill="1" applyBorder="1" applyAlignment="1">
      <alignment horizontal="center" vertical="center"/>
    </xf>
    <xf numFmtId="0" fontId="4" fillId="8" borderId="16" xfId="3" applyFont="1" applyFill="1" applyBorder="1" applyAlignment="1">
      <alignment horizontal="center" vertical="center"/>
    </xf>
    <xf numFmtId="0" fontId="7" fillId="8" borderId="26" xfId="3" applyFont="1" applyFill="1" applyBorder="1" applyAlignment="1">
      <alignment horizontal="center" vertical="center"/>
    </xf>
    <xf numFmtId="0" fontId="4" fillId="8" borderId="26" xfId="3" applyFont="1" applyFill="1" applyBorder="1" applyAlignment="1">
      <alignment horizontal="center" vertical="center"/>
    </xf>
    <xf numFmtId="165" fontId="4" fillId="8" borderId="26" xfId="3" applyNumberFormat="1" applyFont="1" applyFill="1" applyBorder="1" applyAlignment="1">
      <alignment horizontal="center" vertical="center"/>
    </xf>
    <xf numFmtId="166" fontId="4" fillId="8" borderId="26" xfId="3" applyNumberFormat="1" applyFont="1" applyFill="1" applyBorder="1" applyAlignment="1">
      <alignment horizontal="center" vertical="center"/>
    </xf>
    <xf numFmtId="166" fontId="4" fillId="8" borderId="27" xfId="3" applyNumberFormat="1" applyFont="1" applyFill="1" applyBorder="1" applyAlignment="1">
      <alignment horizontal="center" vertical="center"/>
    </xf>
    <xf numFmtId="0" fontId="7" fillId="8" borderId="17" xfId="3" applyFont="1" applyFill="1" applyBorder="1" applyAlignment="1">
      <alignment horizontal="center"/>
    </xf>
    <xf numFmtId="0" fontId="7" fillId="8" borderId="33" xfId="3" applyFont="1" applyFill="1" applyAlignment="1">
      <alignment horizontal="center"/>
    </xf>
    <xf numFmtId="0" fontId="7" fillId="8" borderId="34" xfId="3" applyFont="1" applyFill="1" applyBorder="1" applyAlignment="1">
      <alignment horizontal="center" vertical="center"/>
    </xf>
    <xf numFmtId="0" fontId="4" fillId="8" borderId="33" xfId="3" applyFont="1" applyFill="1" applyAlignment="1">
      <alignment horizontal="center"/>
    </xf>
    <xf numFmtId="0" fontId="4" fillId="8" borderId="34" xfId="3" applyFont="1" applyFill="1" applyBorder="1" applyAlignment="1">
      <alignment horizontal="center" vertical="center"/>
    </xf>
    <xf numFmtId="0" fontId="4" fillId="8" borderId="17" xfId="3" applyFont="1" applyFill="1" applyBorder="1" applyAlignment="1">
      <alignment horizontal="center" vertical="center"/>
    </xf>
    <xf numFmtId="166" fontId="4" fillId="8" borderId="34" xfId="3" applyNumberFormat="1" applyFont="1" applyFill="1" applyBorder="1" applyAlignment="1">
      <alignment horizontal="center" vertical="center"/>
    </xf>
    <xf numFmtId="0" fontId="4" fillId="8" borderId="25" xfId="3" applyFont="1" applyFill="1" applyBorder="1" applyAlignment="1">
      <alignment horizontal="center" vertical="center"/>
    </xf>
    <xf numFmtId="0" fontId="4" fillId="8" borderId="19" xfId="3" applyFont="1" applyFill="1" applyBorder="1" applyAlignment="1">
      <alignment horizontal="center" vertical="center"/>
    </xf>
    <xf numFmtId="0" fontId="4" fillId="8" borderId="18" xfId="3" applyFont="1" applyFill="1" applyBorder="1" applyAlignment="1">
      <alignment horizontal="center" vertical="center"/>
    </xf>
    <xf numFmtId="0" fontId="4" fillId="8" borderId="20" xfId="3" applyFont="1" applyFill="1" applyBorder="1" applyAlignment="1">
      <alignment horizontal="center" vertical="center"/>
    </xf>
    <xf numFmtId="4" fontId="4" fillId="8" borderId="7" xfId="3" applyNumberFormat="1" applyFont="1" applyFill="1" applyBorder="1" applyAlignment="1">
      <alignment horizontal="center" vertical="center"/>
    </xf>
    <xf numFmtId="1" fontId="4" fillId="8" borderId="7" xfId="3" applyNumberFormat="1" applyFont="1" applyFill="1" applyBorder="1" applyAlignment="1">
      <alignment horizontal="center" vertical="center"/>
    </xf>
    <xf numFmtId="9" fontId="4" fillId="8" borderId="7" xfId="2" applyFont="1" applyFill="1" applyBorder="1" applyAlignment="1">
      <alignment horizontal="center" vertical="center"/>
    </xf>
    <xf numFmtId="4" fontId="4" fillId="8" borderId="1" xfId="3" applyNumberFormat="1" applyFont="1" applyFill="1" applyBorder="1" applyAlignment="1">
      <alignment horizontal="center" vertical="center"/>
    </xf>
    <xf numFmtId="184" fontId="0" fillId="8" borderId="0" xfId="0" applyNumberFormat="1" applyFont="1" applyFill="1" applyAlignment="1"/>
    <xf numFmtId="185" fontId="4" fillId="8" borderId="7" xfId="3" applyNumberFormat="1" applyFont="1" applyFill="1" applyBorder="1" applyAlignment="1">
      <alignment horizontal="center" vertical="center"/>
    </xf>
    <xf numFmtId="0" fontId="8" fillId="8" borderId="70" xfId="3" applyFont="1" applyFill="1" applyBorder="1" applyAlignment="1">
      <alignment horizontal="center" vertical="center" wrapText="1"/>
    </xf>
    <xf numFmtId="182" fontId="4" fillId="8" borderId="69" xfId="3" applyNumberFormat="1" applyFont="1" applyFill="1" applyBorder="1" applyAlignment="1">
      <alignment horizontal="right" vertical="center"/>
    </xf>
    <xf numFmtId="0" fontId="4" fillId="8" borderId="45" xfId="3" applyFont="1" applyFill="1" applyBorder="1" applyAlignment="1">
      <alignment horizontal="center" vertical="center"/>
    </xf>
    <xf numFmtId="0" fontId="21" fillId="8" borderId="45" xfId="3" applyFont="1" applyFill="1" applyBorder="1" applyAlignment="1">
      <alignment horizontal="left" vertical="center" wrapText="1"/>
    </xf>
    <xf numFmtId="180" fontId="4" fillId="8" borderId="45" xfId="3" applyNumberFormat="1" applyFont="1" applyFill="1" applyBorder="1" applyAlignment="1">
      <alignment horizontal="right" vertical="center"/>
    </xf>
    <xf numFmtId="182" fontId="4" fillId="8" borderId="9" xfId="3" applyNumberFormat="1" applyFont="1" applyFill="1" applyBorder="1" applyAlignment="1">
      <alignment horizontal="right" vertical="center"/>
    </xf>
    <xf numFmtId="182" fontId="4" fillId="8" borderId="45" xfId="3" applyNumberFormat="1" applyFont="1" applyFill="1" applyBorder="1" applyAlignment="1">
      <alignment horizontal="right" vertical="center"/>
    </xf>
    <xf numFmtId="0" fontId="8" fillId="8" borderId="66" xfId="3" applyFont="1" applyFill="1" applyBorder="1" applyAlignment="1">
      <alignment horizontal="center" vertical="center" wrapText="1"/>
    </xf>
    <xf numFmtId="186" fontId="4" fillId="8" borderId="1" xfId="3" applyNumberFormat="1" applyFont="1" applyFill="1" applyBorder="1" applyAlignment="1">
      <alignment horizontal="center" vertical="center"/>
    </xf>
    <xf numFmtId="0" fontId="4" fillId="8" borderId="40" xfId="3" applyFont="1" applyFill="1" applyBorder="1" applyAlignment="1">
      <alignment horizontal="center" vertical="center"/>
    </xf>
    <xf numFmtId="0" fontId="21" fillId="8" borderId="36" xfId="3" applyFont="1" applyFill="1" applyBorder="1" applyAlignment="1">
      <alignment horizontal="left" vertical="center" wrapText="1"/>
    </xf>
    <xf numFmtId="180" fontId="4" fillId="8" borderId="8" xfId="3" applyNumberFormat="1" applyFont="1" applyFill="1" applyBorder="1" applyAlignment="1">
      <alignment horizontal="right" vertical="center"/>
    </xf>
    <xf numFmtId="2" fontId="20" fillId="8" borderId="33" xfId="4" applyNumberFormat="1" applyFill="1" applyBorder="1" applyAlignment="1">
      <alignment horizontal="center"/>
    </xf>
    <xf numFmtId="0" fontId="4" fillId="8" borderId="8" xfId="3" applyFont="1" applyFill="1" applyBorder="1" applyAlignment="1">
      <alignment horizontal="center" vertical="center"/>
    </xf>
    <xf numFmtId="9" fontId="4" fillId="8" borderId="1" xfId="2" applyFont="1" applyFill="1" applyBorder="1" applyAlignment="1">
      <alignment horizontal="center" vertical="center"/>
    </xf>
    <xf numFmtId="2" fontId="0" fillId="8" borderId="0" xfId="0" applyNumberFormat="1" applyFont="1" applyFill="1" applyAlignment="1"/>
    <xf numFmtId="0" fontId="8" fillId="8" borderId="73" xfId="3" applyFont="1" applyFill="1" applyBorder="1" applyAlignment="1">
      <alignment horizontal="center" vertical="center" wrapText="1"/>
    </xf>
    <xf numFmtId="0" fontId="4" fillId="8" borderId="39" xfId="3" applyFont="1" applyFill="1" applyBorder="1" applyAlignment="1">
      <alignment horizontal="center" vertical="center"/>
    </xf>
    <xf numFmtId="0" fontId="4" fillId="8" borderId="45" xfId="3" applyFont="1" applyFill="1" applyBorder="1" applyAlignment="1">
      <alignment horizontal="left" vertical="center" wrapText="1"/>
    </xf>
    <xf numFmtId="4" fontId="4" fillId="8" borderId="45" xfId="3" applyNumberFormat="1" applyFont="1" applyFill="1" applyBorder="1" applyAlignment="1">
      <alignment horizontal="center" vertical="center"/>
    </xf>
    <xf numFmtId="9" fontId="4" fillId="8" borderId="45" xfId="2" applyFont="1" applyFill="1" applyBorder="1" applyAlignment="1">
      <alignment horizontal="center" vertical="center"/>
    </xf>
    <xf numFmtId="185" fontId="4" fillId="8" borderId="45" xfId="3" applyNumberFormat="1" applyFont="1" applyFill="1" applyBorder="1" applyAlignment="1">
      <alignment horizontal="center" vertical="center"/>
    </xf>
    <xf numFmtId="179" fontId="4" fillId="8" borderId="45" xfId="3" applyNumberFormat="1" applyFont="1" applyFill="1" applyBorder="1" applyAlignment="1">
      <alignment horizontal="center" vertical="center"/>
    </xf>
    <xf numFmtId="44" fontId="0" fillId="8" borderId="0" xfId="1" applyFont="1" applyFill="1" applyAlignment="1"/>
    <xf numFmtId="0" fontId="21" fillId="8" borderId="7" xfId="0" applyFont="1" applyFill="1" applyBorder="1" applyAlignment="1">
      <alignment horizontal="center" vertical="center" wrapText="1"/>
    </xf>
    <xf numFmtId="179" fontId="4" fillId="8" borderId="7" xfId="0" applyNumberFormat="1" applyFont="1" applyFill="1" applyBorder="1" applyAlignment="1">
      <alignment horizontal="center" vertical="center"/>
    </xf>
    <xf numFmtId="0" fontId="4" fillId="8" borderId="7" xfId="0" applyFont="1" applyFill="1" applyBorder="1" applyAlignment="1">
      <alignment horizontal="center" vertical="center" wrapText="1"/>
    </xf>
    <xf numFmtId="0" fontId="21" fillId="8" borderId="74" xfId="0" applyFont="1" applyFill="1" applyBorder="1" applyAlignment="1">
      <alignment horizontal="center" wrapText="1"/>
    </xf>
    <xf numFmtId="0" fontId="4" fillId="8" borderId="7" xfId="0" applyFont="1" applyFill="1" applyBorder="1" applyAlignment="1">
      <alignment horizontal="center" vertical="center"/>
    </xf>
    <xf numFmtId="4" fontId="24" fillId="8" borderId="45" xfId="0" applyNumberFormat="1" applyFont="1" applyFill="1" applyBorder="1" applyAlignment="1">
      <alignment horizontal="center" vertical="center"/>
    </xf>
    <xf numFmtId="2" fontId="4" fillId="8" borderId="1" xfId="0" applyNumberFormat="1" applyFont="1" applyFill="1" applyBorder="1" applyAlignment="1">
      <alignment horizontal="center" vertical="center"/>
    </xf>
    <xf numFmtId="0" fontId="4" fillId="8" borderId="1" xfId="0" applyFont="1" applyFill="1" applyBorder="1" applyAlignment="1">
      <alignment horizontal="center" vertical="center"/>
    </xf>
    <xf numFmtId="4" fontId="24" fillId="8" borderId="45" xfId="0" applyNumberFormat="1" applyFont="1" applyFill="1" applyBorder="1" applyAlignment="1">
      <alignment horizontal="center"/>
    </xf>
    <xf numFmtId="0" fontId="14" fillId="8" borderId="1" xfId="0" quotePrefix="1" applyFont="1" applyFill="1" applyBorder="1" applyAlignment="1">
      <alignment horizontal="left" vertical="center" wrapText="1"/>
    </xf>
    <xf numFmtId="0" fontId="14" fillId="8" borderId="1" xfId="0" applyFont="1" applyFill="1" applyBorder="1" applyAlignment="1">
      <alignment horizontal="center" vertical="center" wrapText="1"/>
    </xf>
    <xf numFmtId="172" fontId="14" fillId="8" borderId="1" xfId="0" applyNumberFormat="1" applyFont="1" applyFill="1" applyBorder="1" applyAlignment="1">
      <alignment vertical="center" wrapText="1"/>
    </xf>
    <xf numFmtId="176" fontId="14" fillId="8" borderId="1" xfId="0" applyNumberFormat="1" applyFont="1" applyFill="1" applyBorder="1" applyAlignment="1">
      <alignment horizontal="center" vertical="center" wrapText="1"/>
    </xf>
    <xf numFmtId="172" fontId="14" fillId="8" borderId="1" xfId="0" applyNumberFormat="1" applyFont="1" applyFill="1" applyBorder="1" applyAlignment="1">
      <alignment horizontal="center" vertical="center" wrapText="1"/>
    </xf>
    <xf numFmtId="42" fontId="4" fillId="0" borderId="0" xfId="9" applyFont="1" applyAlignment="1">
      <alignment horizontal="center" vertical="center"/>
    </xf>
    <xf numFmtId="42" fontId="14" fillId="0" borderId="3" xfId="9" applyFont="1" applyBorder="1" applyAlignment="1">
      <alignment horizontal="center" vertical="center" wrapText="1"/>
    </xf>
    <xf numFmtId="42" fontId="14" fillId="0" borderId="31" xfId="9" applyFont="1" applyBorder="1" applyAlignment="1">
      <alignment horizontal="center" vertical="center" wrapText="1"/>
    </xf>
    <xf numFmtId="42" fontId="1" fillId="0" borderId="0" xfId="9" applyFont="1"/>
    <xf numFmtId="42" fontId="0" fillId="10" borderId="25" xfId="9" applyFont="1" applyFill="1" applyBorder="1"/>
    <xf numFmtId="42" fontId="3" fillId="0" borderId="45" xfId="9" applyFont="1" applyBorder="1" applyAlignment="1">
      <alignment vertical="center"/>
    </xf>
    <xf numFmtId="42" fontId="10" fillId="0" borderId="45" xfId="9" applyFont="1" applyBorder="1" applyAlignment="1">
      <alignment vertical="center"/>
    </xf>
    <xf numFmtId="42" fontId="0" fillId="0" borderId="0" xfId="9" applyFont="1"/>
    <xf numFmtId="42" fontId="0" fillId="0" borderId="0" xfId="9" applyFont="1" applyAlignment="1"/>
    <xf numFmtId="42" fontId="3" fillId="0" borderId="45" xfId="9" applyFont="1" applyFill="1" applyBorder="1" applyAlignment="1">
      <alignment vertical="center"/>
    </xf>
    <xf numFmtId="42" fontId="1" fillId="0" borderId="45" xfId="9" applyFont="1" applyBorder="1"/>
    <xf numFmtId="0" fontId="3" fillId="0" borderId="33" xfId="5" applyBorder="1" applyAlignment="1">
      <alignment horizontal="center" vertical="center"/>
    </xf>
    <xf numFmtId="0" fontId="3" fillId="0" borderId="33" xfId="5" applyBorder="1" applyAlignment="1">
      <alignment vertical="center"/>
    </xf>
    <xf numFmtId="42" fontId="10" fillId="0" borderId="33" xfId="9" applyFont="1" applyBorder="1" applyAlignment="1">
      <alignment vertical="center"/>
    </xf>
    <xf numFmtId="42" fontId="10" fillId="0" borderId="45" xfId="9" applyFont="1" applyFill="1" applyBorder="1" applyAlignment="1">
      <alignment vertical="center"/>
    </xf>
    <xf numFmtId="42" fontId="13" fillId="0" borderId="45" xfId="9" applyFont="1" applyFill="1" applyBorder="1" applyAlignment="1">
      <alignment horizontal="center" vertical="center" wrapText="1"/>
    </xf>
    <xf numFmtId="172" fontId="1" fillId="0" borderId="33" xfId="0" applyNumberFormat="1" applyFont="1" applyBorder="1"/>
    <xf numFmtId="42" fontId="13" fillId="5" borderId="45" xfId="9" applyFont="1" applyFill="1" applyBorder="1" applyAlignment="1">
      <alignment vertical="center" wrapText="1"/>
    </xf>
    <xf numFmtId="42" fontId="13" fillId="5" borderId="45" xfId="9" applyFont="1" applyFill="1" applyBorder="1" applyAlignment="1">
      <alignment horizontal="center" vertical="center" wrapText="1"/>
    </xf>
    <xf numFmtId="42" fontId="13" fillId="0" borderId="45" xfId="9" quotePrefix="1" applyFont="1" applyBorder="1" applyAlignment="1">
      <alignment vertical="center" wrapText="1"/>
    </xf>
    <xf numFmtId="42" fontId="13" fillId="0" borderId="45" xfId="9" applyFont="1" applyBorder="1" applyAlignment="1">
      <alignment vertical="center" wrapText="1"/>
    </xf>
    <xf numFmtId="42" fontId="13" fillId="0" borderId="45" xfId="9" applyFont="1" applyBorder="1" applyAlignment="1">
      <alignment horizontal="center" vertical="center" wrapText="1"/>
    </xf>
    <xf numFmtId="42" fontId="0" fillId="5" borderId="45" xfId="9" applyFont="1" applyFill="1" applyBorder="1"/>
    <xf numFmtId="42" fontId="0" fillId="10" borderId="45" xfId="9" applyFont="1" applyFill="1" applyBorder="1"/>
    <xf numFmtId="42" fontId="13" fillId="8" borderId="45" xfId="9" quotePrefix="1" applyFont="1" applyFill="1" applyBorder="1" applyAlignment="1">
      <alignment vertical="center" wrapText="1"/>
    </xf>
    <xf numFmtId="42" fontId="13" fillId="8" borderId="45" xfId="9" applyFont="1" applyFill="1" applyBorder="1" applyAlignment="1">
      <alignment horizontal="center" vertical="center" wrapText="1"/>
    </xf>
    <xf numFmtId="0" fontId="14" fillId="0" borderId="7" xfId="0" quotePrefix="1" applyFont="1" applyBorder="1" applyAlignment="1">
      <alignment horizontal="left" vertical="center" wrapText="1"/>
    </xf>
    <xf numFmtId="0" fontId="14" fillId="0" borderId="7" xfId="0" applyFont="1" applyBorder="1" applyAlignment="1">
      <alignment horizontal="center" vertical="center" wrapText="1"/>
    </xf>
    <xf numFmtId="172" fontId="14" fillId="0" borderId="7" xfId="0" applyNumberFormat="1" applyFont="1" applyBorder="1" applyAlignment="1">
      <alignment horizontal="center" vertical="center" wrapText="1"/>
    </xf>
    <xf numFmtId="42" fontId="14" fillId="0" borderId="7" xfId="9" applyFont="1" applyBorder="1" applyAlignment="1">
      <alignment horizontal="center" vertical="center" wrapText="1"/>
    </xf>
    <xf numFmtId="0" fontId="5" fillId="0" borderId="45" xfId="0" applyFont="1" applyBorder="1" applyAlignment="1">
      <alignment horizontal="center" vertical="center" wrapText="1"/>
    </xf>
    <xf numFmtId="166" fontId="5" fillId="0" borderId="45" xfId="0" applyNumberFormat="1" applyFont="1" applyBorder="1" applyAlignment="1">
      <alignment horizontal="center" vertical="center" wrapText="1"/>
    </xf>
    <xf numFmtId="172" fontId="5" fillId="0" borderId="45" xfId="0" applyNumberFormat="1" applyFont="1" applyBorder="1" applyAlignment="1">
      <alignment horizontal="center" vertical="center" wrapText="1"/>
    </xf>
    <xf numFmtId="42" fontId="13" fillId="5" borderId="45" xfId="9" quotePrefix="1" applyFont="1" applyFill="1" applyBorder="1" applyAlignment="1">
      <alignment horizontal="center" vertical="center" wrapText="1"/>
    </xf>
    <xf numFmtId="42" fontId="2" fillId="0" borderId="111" xfId="9" applyFont="1" applyBorder="1" applyAlignment="1"/>
    <xf numFmtId="42" fontId="2" fillId="0" borderId="68" xfId="9" applyFont="1" applyBorder="1" applyAlignment="1"/>
    <xf numFmtId="42" fontId="9" fillId="3" borderId="33" xfId="9" applyFont="1" applyFill="1" applyBorder="1" applyAlignment="1">
      <alignment vertical="center"/>
    </xf>
    <xf numFmtId="0" fontId="7" fillId="0" borderId="67" xfId="0" applyFont="1" applyBorder="1" applyAlignment="1">
      <alignment horizontal="center" vertical="center"/>
    </xf>
    <xf numFmtId="0" fontId="7" fillId="0" borderId="111" xfId="0" applyFont="1" applyBorder="1" applyAlignment="1">
      <alignment horizontal="center" vertical="center"/>
    </xf>
    <xf numFmtId="0" fontId="1" fillId="3" borderId="48" xfId="0" applyFont="1" applyFill="1" applyBorder="1" applyAlignment="1">
      <alignment vertical="center"/>
    </xf>
    <xf numFmtId="0" fontId="1" fillId="3" borderId="53" xfId="0" applyFont="1" applyFill="1" applyBorder="1" applyAlignment="1">
      <alignment vertical="center"/>
    </xf>
    <xf numFmtId="0" fontId="1" fillId="3" borderId="33" xfId="0" applyFont="1" applyFill="1" applyBorder="1" applyAlignment="1">
      <alignment vertical="center"/>
    </xf>
    <xf numFmtId="42" fontId="1" fillId="3" borderId="33" xfId="9" applyFont="1" applyFill="1" applyBorder="1" applyAlignment="1">
      <alignment vertical="center"/>
    </xf>
    <xf numFmtId="42" fontId="1" fillId="3" borderId="113" xfId="9" applyFont="1" applyFill="1" applyBorder="1" applyAlignment="1">
      <alignment vertical="center"/>
    </xf>
    <xf numFmtId="0" fontId="1" fillId="3" borderId="114" xfId="0" applyFont="1" applyFill="1" applyBorder="1" applyAlignment="1">
      <alignment vertical="center"/>
    </xf>
    <xf numFmtId="0" fontId="9" fillId="3" borderId="115" xfId="0" applyFont="1" applyFill="1" applyBorder="1" applyAlignment="1">
      <alignment vertical="center"/>
    </xf>
    <xf numFmtId="42" fontId="9" fillId="3" borderId="115" xfId="9" applyFont="1" applyFill="1" applyBorder="1" applyAlignment="1">
      <alignment vertical="center"/>
    </xf>
    <xf numFmtId="42" fontId="9" fillId="3" borderId="116" xfId="9" applyFont="1" applyFill="1" applyBorder="1" applyAlignment="1">
      <alignment vertical="center"/>
    </xf>
    <xf numFmtId="0" fontId="1" fillId="3" borderId="49" xfId="0" applyFont="1" applyFill="1" applyBorder="1" applyAlignment="1">
      <alignment vertical="center"/>
    </xf>
    <xf numFmtId="0" fontId="1" fillId="3" borderId="115" xfId="0" applyFont="1" applyFill="1" applyBorder="1" applyAlignment="1">
      <alignment vertical="center"/>
    </xf>
    <xf numFmtId="0" fontId="6" fillId="3" borderId="53" xfId="0" applyFont="1" applyFill="1" applyBorder="1" applyAlignment="1">
      <alignment vertical="center"/>
    </xf>
    <xf numFmtId="0" fontId="8" fillId="3" borderId="114" xfId="0" applyFont="1" applyFill="1" applyBorder="1" applyAlignment="1">
      <alignment vertical="center"/>
    </xf>
    <xf numFmtId="2" fontId="15" fillId="0" borderId="1" xfId="0" applyNumberFormat="1" applyFont="1" applyBorder="1" applyAlignment="1">
      <alignment horizontal="center" vertical="center"/>
    </xf>
    <xf numFmtId="0" fontId="0" fillId="0" borderId="33" xfId="0" applyFont="1" applyBorder="1"/>
    <xf numFmtId="0" fontId="1" fillId="0" borderId="33" xfId="0" applyFont="1" applyBorder="1"/>
    <xf numFmtId="42" fontId="1" fillId="0" borderId="47" xfId="9" applyFont="1" applyBorder="1"/>
    <xf numFmtId="0" fontId="0" fillId="0" borderId="53" xfId="0" applyFont="1" applyBorder="1"/>
    <xf numFmtId="0" fontId="0" fillId="0" borderId="114" xfId="0" applyFont="1" applyBorder="1"/>
    <xf numFmtId="0" fontId="3" fillId="0" borderId="117" xfId="5" applyBorder="1" applyAlignment="1">
      <alignment horizontal="center" vertical="center"/>
    </xf>
    <xf numFmtId="0" fontId="3" fillId="0" borderId="117" xfId="5" applyBorder="1" applyAlignment="1">
      <alignment vertical="center" wrapText="1"/>
    </xf>
    <xf numFmtId="42" fontId="3" fillId="0" borderId="117" xfId="9" applyFont="1" applyBorder="1" applyAlignment="1">
      <alignment vertical="center"/>
    </xf>
    <xf numFmtId="2" fontId="3" fillId="0" borderId="45" xfId="5" applyNumberFormat="1" applyBorder="1" applyAlignment="1">
      <alignment horizontal="center" vertical="center"/>
    </xf>
    <xf numFmtId="0" fontId="3" fillId="0" borderId="47" xfId="5" applyBorder="1" applyAlignment="1">
      <alignment horizontal="center" vertical="center"/>
    </xf>
    <xf numFmtId="0" fontId="3" fillId="0" borderId="47" xfId="5" applyBorder="1" applyAlignment="1">
      <alignment vertical="center"/>
    </xf>
    <xf numFmtId="42" fontId="3" fillId="0" borderId="47" xfId="9" applyFont="1" applyBorder="1" applyAlignment="1">
      <alignment vertical="center"/>
    </xf>
    <xf numFmtId="42" fontId="10" fillId="0" borderId="47" xfId="9" applyFont="1" applyFill="1" applyBorder="1" applyAlignment="1">
      <alignment vertical="center"/>
    </xf>
    <xf numFmtId="42" fontId="3" fillId="0" borderId="117" xfId="9" applyFont="1" applyFill="1" applyBorder="1" applyAlignment="1">
      <alignment vertical="center"/>
    </xf>
    <xf numFmtId="42" fontId="12" fillId="0" borderId="45" xfId="9" applyFont="1" applyFill="1" applyBorder="1"/>
    <xf numFmtId="0" fontId="11" fillId="4" borderId="67" xfId="0" applyFont="1" applyFill="1" applyBorder="1" applyAlignment="1">
      <alignment vertical="center"/>
    </xf>
    <xf numFmtId="0" fontId="11" fillId="4" borderId="111" xfId="0" applyFont="1" applyFill="1" applyBorder="1" applyAlignment="1">
      <alignment vertical="center"/>
    </xf>
    <xf numFmtId="42" fontId="10" fillId="12" borderId="45" xfId="9" applyFont="1" applyFill="1" applyBorder="1" applyAlignment="1">
      <alignment vertical="center" wrapText="1"/>
    </xf>
    <xf numFmtId="42" fontId="13" fillId="12" borderId="45" xfId="9" applyFont="1" applyFill="1" applyBorder="1" applyAlignment="1">
      <alignment horizontal="center" vertical="center" wrapText="1"/>
    </xf>
    <xf numFmtId="42" fontId="0" fillId="11" borderId="117" xfId="9" applyFont="1" applyFill="1" applyBorder="1" applyAlignment="1">
      <alignment horizontal="left"/>
    </xf>
    <xf numFmtId="0" fontId="15" fillId="0" borderId="7" xfId="0" applyFont="1" applyBorder="1" applyAlignment="1">
      <alignment horizontal="center" vertical="center"/>
    </xf>
    <xf numFmtId="0" fontId="14" fillId="0" borderId="7" xfId="0" quotePrefix="1" applyFont="1" applyBorder="1" applyAlignment="1">
      <alignment vertical="center" wrapText="1"/>
    </xf>
    <xf numFmtId="2" fontId="15" fillId="0" borderId="7" xfId="0" applyNumberFormat="1" applyFont="1" applyBorder="1" applyAlignment="1">
      <alignment horizontal="center" vertical="center"/>
    </xf>
    <xf numFmtId="0" fontId="14" fillId="0" borderId="122" xfId="0" applyFont="1" applyBorder="1" applyAlignment="1">
      <alignment horizontal="center" vertical="center" wrapText="1"/>
    </xf>
    <xf numFmtId="0" fontId="14" fillId="0" borderId="36" xfId="0" applyFont="1" applyBorder="1" applyAlignment="1">
      <alignment vertical="center" wrapText="1"/>
    </xf>
    <xf numFmtId="0" fontId="14" fillId="0" borderId="36" xfId="0" applyFont="1" applyBorder="1" applyAlignment="1">
      <alignment horizontal="center" vertical="center" wrapText="1"/>
    </xf>
    <xf numFmtId="0" fontId="14" fillId="6" borderId="121" xfId="0" applyFont="1" applyFill="1" applyBorder="1" applyAlignment="1">
      <alignment horizontal="center" vertical="center" wrapText="1"/>
    </xf>
    <xf numFmtId="172" fontId="14" fillId="0" borderId="7" xfId="0" applyNumberFormat="1" applyFont="1" applyBorder="1" applyAlignment="1">
      <alignment vertical="center" wrapText="1"/>
    </xf>
    <xf numFmtId="0" fontId="14" fillId="6" borderId="122" xfId="0" applyFont="1" applyFill="1" applyBorder="1" applyAlignment="1">
      <alignment horizontal="center" vertical="center" wrapText="1"/>
    </xf>
    <xf numFmtId="0" fontId="14" fillId="0" borderId="36" xfId="0" applyFont="1" applyBorder="1" applyAlignment="1">
      <alignment horizontal="left" vertical="center" wrapText="1"/>
    </xf>
    <xf numFmtId="0" fontId="14" fillId="6" borderId="53" xfId="0" applyFont="1" applyFill="1" applyBorder="1" applyAlignment="1">
      <alignment horizontal="center" vertical="center" wrapText="1"/>
    </xf>
    <xf numFmtId="0" fontId="14" fillId="6" borderId="124" xfId="0" applyFont="1" applyFill="1" applyBorder="1" applyAlignment="1">
      <alignment horizontal="center" vertical="center" wrapText="1"/>
    </xf>
    <xf numFmtId="0" fontId="14" fillId="0" borderId="8" xfId="0" applyFont="1" applyBorder="1" applyAlignment="1">
      <alignment horizontal="center" vertical="center" wrapText="1"/>
    </xf>
    <xf numFmtId="0" fontId="14" fillId="0" borderId="8" xfId="0" quotePrefix="1" applyFont="1" applyBorder="1" applyAlignment="1">
      <alignment horizontal="left" vertical="center" wrapText="1"/>
    </xf>
    <xf numFmtId="172" fontId="14" fillId="0" borderId="8" xfId="0" applyNumberFormat="1" applyFont="1" applyBorder="1" applyAlignment="1">
      <alignment horizontal="center" vertical="center" wrapText="1"/>
    </xf>
    <xf numFmtId="0" fontId="14" fillId="6" borderId="123" xfId="0" applyFont="1" applyFill="1" applyBorder="1" applyAlignment="1">
      <alignment horizontal="center" vertical="center" wrapText="1"/>
    </xf>
    <xf numFmtId="0" fontId="14" fillId="6" borderId="44" xfId="0" applyFont="1" applyFill="1" applyBorder="1" applyAlignment="1">
      <alignment horizontal="center" vertical="center" wrapText="1"/>
    </xf>
    <xf numFmtId="0" fontId="14" fillId="6" borderId="44" xfId="0" applyFont="1" applyFill="1" applyBorder="1" applyAlignment="1">
      <alignment horizontal="left" vertical="center" wrapText="1"/>
    </xf>
    <xf numFmtId="172" fontId="14" fillId="6" borderId="44" xfId="0" applyNumberFormat="1" applyFont="1" applyFill="1" applyBorder="1" applyAlignment="1">
      <alignment horizontal="center" vertical="center" wrapText="1"/>
    </xf>
    <xf numFmtId="0" fontId="14" fillId="6" borderId="125" xfId="0" applyFont="1" applyFill="1" applyBorder="1" applyAlignment="1">
      <alignment horizontal="center" vertical="center" wrapText="1"/>
    </xf>
    <xf numFmtId="0" fontId="0" fillId="0" borderId="7" xfId="0" applyFont="1" applyBorder="1" applyAlignment="1">
      <alignment horizontal="center" vertical="center"/>
    </xf>
    <xf numFmtId="42" fontId="13" fillId="0" borderId="47" xfId="9" quotePrefix="1" applyFont="1" applyBorder="1" applyAlignment="1">
      <alignment vertical="center" wrapText="1"/>
    </xf>
    <xf numFmtId="42" fontId="13" fillId="0" borderId="47" xfId="9" applyFont="1" applyBorder="1" applyAlignment="1">
      <alignment horizontal="center" vertical="center" wrapText="1"/>
    </xf>
    <xf numFmtId="42" fontId="0" fillId="5" borderId="117" xfId="9" applyFont="1" applyFill="1" applyBorder="1"/>
    <xf numFmtId="42" fontId="0" fillId="0" borderId="45" xfId="9" applyFont="1" applyFill="1" applyBorder="1"/>
    <xf numFmtId="42" fontId="14" fillId="0" borderId="7" xfId="9" applyFont="1" applyFill="1" applyBorder="1" applyAlignment="1">
      <alignment vertical="center" wrapText="1"/>
    </xf>
    <xf numFmtId="42" fontId="14" fillId="0" borderId="45" xfId="9" applyFont="1" applyFill="1" applyBorder="1" applyAlignment="1">
      <alignment vertical="center" wrapText="1"/>
    </xf>
    <xf numFmtId="42" fontId="13" fillId="0" borderId="117" xfId="9" quotePrefix="1" applyFont="1" applyBorder="1" applyAlignment="1">
      <alignment vertical="center" wrapText="1"/>
    </xf>
    <xf numFmtId="42" fontId="13" fillId="0" borderId="117" xfId="9" applyFont="1" applyBorder="1" applyAlignment="1">
      <alignment horizontal="center" vertical="center" wrapText="1"/>
    </xf>
    <xf numFmtId="42" fontId="0" fillId="10" borderId="47" xfId="9" applyFont="1" applyFill="1" applyBorder="1"/>
    <xf numFmtId="0" fontId="14" fillId="6" borderId="67" xfId="0" applyFont="1" applyFill="1" applyBorder="1" applyAlignment="1">
      <alignment horizontal="center" vertical="center" wrapText="1"/>
    </xf>
    <xf numFmtId="0" fontId="14" fillId="8" borderId="127" xfId="0" applyFont="1" applyFill="1" applyBorder="1" applyAlignment="1">
      <alignment horizontal="center" vertical="center" wrapText="1"/>
    </xf>
    <xf numFmtId="0" fontId="14" fillId="8" borderId="127" xfId="0" quotePrefix="1" applyFont="1" applyFill="1" applyBorder="1" applyAlignment="1">
      <alignment horizontal="left" vertical="center" wrapText="1"/>
    </xf>
    <xf numFmtId="172" fontId="14" fillId="8" borderId="127" xfId="0" applyNumberFormat="1" applyFont="1" applyFill="1" applyBorder="1" applyAlignment="1">
      <alignment vertical="center" wrapText="1"/>
    </xf>
    <xf numFmtId="0" fontId="14" fillId="6" borderId="36" xfId="0" applyFont="1" applyFill="1" applyBorder="1" applyAlignment="1">
      <alignment horizontal="left" vertical="center" wrapText="1"/>
    </xf>
    <xf numFmtId="172" fontId="14" fillId="6" borderId="36" xfId="0" applyNumberFormat="1" applyFont="1" applyFill="1" applyBorder="1" applyAlignment="1">
      <alignment horizontal="center" vertical="center" wrapText="1"/>
    </xf>
    <xf numFmtId="42" fontId="0" fillId="14" borderId="45" xfId="9" applyFont="1" applyFill="1" applyBorder="1"/>
    <xf numFmtId="42" fontId="10" fillId="7" borderId="111" xfId="9" applyFont="1" applyFill="1" applyBorder="1" applyAlignment="1">
      <alignment horizontal="center" vertical="center"/>
    </xf>
    <xf numFmtId="42" fontId="10" fillId="7" borderId="68" xfId="9" applyFont="1" applyFill="1" applyBorder="1" applyAlignment="1">
      <alignment horizontal="center" vertical="center"/>
    </xf>
    <xf numFmtId="42" fontId="3" fillId="7" borderId="45" xfId="9" applyFont="1" applyFill="1" applyBorder="1" applyAlignment="1">
      <alignment vertical="center"/>
    </xf>
    <xf numFmtId="42" fontId="3" fillId="7" borderId="111" xfId="9" applyFont="1" applyFill="1" applyBorder="1" applyAlignment="1">
      <alignment vertical="center"/>
    </xf>
    <xf numFmtId="42" fontId="3" fillId="7" borderId="68" xfId="9" applyFont="1" applyFill="1" applyBorder="1" applyAlignment="1">
      <alignment vertical="center"/>
    </xf>
    <xf numFmtId="0" fontId="7" fillId="0" borderId="115" xfId="0" applyFont="1" applyBorder="1" applyAlignment="1">
      <alignment horizontal="center" vertical="center"/>
    </xf>
    <xf numFmtId="42" fontId="7" fillId="0" borderId="115" xfId="9" applyFont="1" applyBorder="1" applyAlignment="1">
      <alignment horizontal="center" vertical="center"/>
    </xf>
    <xf numFmtId="42" fontId="4" fillId="0" borderId="116" xfId="9" applyFont="1" applyBorder="1" applyAlignment="1">
      <alignment horizontal="center" vertical="center"/>
    </xf>
    <xf numFmtId="42" fontId="0" fillId="0" borderId="45" xfId="9" applyFont="1" applyFill="1" applyBorder="1" applyAlignment="1">
      <alignment horizontal="left"/>
    </xf>
    <xf numFmtId="42" fontId="1" fillId="0" borderId="33" xfId="9" applyFont="1" applyBorder="1"/>
    <xf numFmtId="42" fontId="1" fillId="0" borderId="113" xfId="9" applyFont="1" applyBorder="1"/>
    <xf numFmtId="42" fontId="14" fillId="0" borderId="45" xfId="9" applyFont="1" applyFill="1" applyBorder="1" applyAlignment="1">
      <alignment horizontal="center" vertical="center" wrapText="1"/>
    </xf>
    <xf numFmtId="42" fontId="10" fillId="0" borderId="47" xfId="9" applyFont="1" applyBorder="1" applyAlignment="1">
      <alignment vertical="center"/>
    </xf>
    <xf numFmtId="42" fontId="10" fillId="0" borderId="68" xfId="9" applyFont="1" applyBorder="1" applyAlignment="1">
      <alignment vertical="center"/>
    </xf>
    <xf numFmtId="0" fontId="3" fillId="0" borderId="47" xfId="5" applyBorder="1" applyAlignment="1">
      <alignment vertical="center" wrapText="1"/>
    </xf>
    <xf numFmtId="0" fontId="3" fillId="0" borderId="67" xfId="5" applyBorder="1" applyAlignment="1">
      <alignment horizontal="center" vertical="center"/>
    </xf>
    <xf numFmtId="0" fontId="3" fillId="0" borderId="111" xfId="5" applyBorder="1" applyAlignment="1">
      <alignment vertical="center"/>
    </xf>
    <xf numFmtId="42" fontId="10" fillId="12" borderId="68" xfId="9" applyFont="1" applyFill="1" applyBorder="1" applyAlignment="1">
      <alignment vertical="center" wrapText="1"/>
    </xf>
    <xf numFmtId="42" fontId="13" fillId="15" borderId="45" xfId="9" applyFont="1" applyFill="1" applyBorder="1" applyAlignment="1">
      <alignment horizontal="center" vertical="center" wrapText="1"/>
    </xf>
    <xf numFmtId="42" fontId="4" fillId="0" borderId="0" xfId="9" applyFont="1" applyFill="1" applyAlignment="1">
      <alignment horizontal="center" vertical="center"/>
    </xf>
    <xf numFmtId="42" fontId="7" fillId="0" borderId="115" xfId="9" applyFont="1" applyFill="1" applyBorder="1" applyAlignment="1">
      <alignment horizontal="center" vertical="center"/>
    </xf>
    <xf numFmtId="42" fontId="11" fillId="4" borderId="111" xfId="9" applyFont="1" applyFill="1" applyBorder="1" applyAlignment="1">
      <alignment vertical="center" wrapText="1"/>
    </xf>
    <xf numFmtId="42" fontId="11" fillId="4" borderId="68" xfId="9" applyFont="1" applyFill="1" applyBorder="1" applyAlignment="1">
      <alignment vertical="center" wrapText="1"/>
    </xf>
    <xf numFmtId="42" fontId="14" fillId="0" borderId="7" xfId="9" applyFont="1" applyFill="1" applyBorder="1" applyAlignment="1">
      <alignment horizontal="center" vertical="center" wrapText="1"/>
    </xf>
    <xf numFmtId="42" fontId="14" fillId="0" borderId="1" xfId="9" applyFont="1" applyFill="1" applyBorder="1" applyAlignment="1">
      <alignment horizontal="center" vertical="center" wrapText="1"/>
    </xf>
    <xf numFmtId="42" fontId="14" fillId="0" borderId="1" xfId="9" applyFont="1" applyBorder="1" applyAlignment="1">
      <alignment horizontal="center" vertical="center" wrapText="1"/>
    </xf>
    <xf numFmtId="42" fontId="14" fillId="0" borderId="2" xfId="9" applyFont="1" applyBorder="1" applyAlignment="1">
      <alignment horizontal="center" vertical="center" wrapText="1"/>
    </xf>
    <xf numFmtId="42" fontId="14" fillId="0" borderId="8" xfId="9" applyFont="1" applyFill="1" applyBorder="1" applyAlignment="1">
      <alignment horizontal="center" vertical="center" wrapText="1"/>
    </xf>
    <xf numFmtId="42" fontId="14" fillId="6" borderId="23" xfId="9" applyFont="1" applyFill="1" applyBorder="1" applyAlignment="1">
      <alignment vertical="center" wrapText="1"/>
    </xf>
    <xf numFmtId="42" fontId="14" fillId="0" borderId="23" xfId="9" applyFont="1" applyFill="1" applyBorder="1" applyAlignment="1">
      <alignment vertical="center" wrapText="1"/>
    </xf>
    <xf numFmtId="42" fontId="14" fillId="6" borderId="44" xfId="9" applyFont="1" applyFill="1" applyBorder="1" applyAlignment="1">
      <alignment vertical="center" wrapText="1"/>
    </xf>
    <xf numFmtId="42" fontId="1" fillId="0" borderId="33" xfId="9" applyFont="1" applyFill="1" applyBorder="1"/>
    <xf numFmtId="42" fontId="12" fillId="13" borderId="111" xfId="9" applyFont="1" applyFill="1" applyBorder="1"/>
    <xf numFmtId="42" fontId="12" fillId="13" borderId="68" xfId="9" applyFont="1" applyFill="1" applyBorder="1"/>
    <xf numFmtId="42" fontId="12" fillId="0" borderId="111" xfId="9" applyFont="1" applyFill="1" applyBorder="1"/>
    <xf numFmtId="42" fontId="12" fillId="0" borderId="68" xfId="9" applyFont="1" applyFill="1" applyBorder="1"/>
    <xf numFmtId="42" fontId="13" fillId="5" borderId="119" xfId="9" applyFont="1" applyFill="1" applyBorder="1" applyAlignment="1">
      <alignment vertical="center" wrapText="1"/>
    </xf>
    <xf numFmtId="42" fontId="14" fillId="0" borderId="7" xfId="9" applyFont="1" applyBorder="1" applyAlignment="1">
      <alignment vertical="center" wrapText="1"/>
    </xf>
    <xf numFmtId="42" fontId="14" fillId="0" borderId="4" xfId="9" applyFont="1" applyBorder="1" applyAlignment="1">
      <alignment horizontal="center" vertical="center" wrapText="1"/>
    </xf>
    <xf numFmtId="42" fontId="14" fillId="0" borderId="1" xfId="9" applyFont="1" applyBorder="1" applyAlignment="1">
      <alignment vertical="center" wrapText="1"/>
    </xf>
    <xf numFmtId="42" fontId="14" fillId="0" borderId="1" xfId="9" applyFont="1" applyFill="1" applyBorder="1" applyAlignment="1">
      <alignment vertical="center" wrapText="1"/>
    </xf>
    <xf numFmtId="42" fontId="14" fillId="0" borderId="8" xfId="9" applyFont="1" applyBorder="1" applyAlignment="1">
      <alignment vertical="center" wrapText="1"/>
    </xf>
    <xf numFmtId="42" fontId="14" fillId="0" borderId="8" xfId="9" applyFont="1" applyBorder="1" applyAlignment="1">
      <alignment horizontal="center" vertical="center" wrapText="1"/>
    </xf>
    <xf numFmtId="42" fontId="14" fillId="0" borderId="8" xfId="9" applyFont="1" applyFill="1" applyBorder="1" applyAlignment="1">
      <alignment vertical="center" wrapText="1"/>
    </xf>
    <xf numFmtId="42" fontId="14" fillId="0" borderId="9" xfId="9" applyFont="1" applyBorder="1" applyAlignment="1">
      <alignment horizontal="center" vertical="center" wrapText="1"/>
    </xf>
    <xf numFmtId="42" fontId="13" fillId="5" borderId="44" xfId="9" applyFont="1" applyFill="1" applyBorder="1" applyAlignment="1">
      <alignment vertical="center" wrapText="1"/>
    </xf>
    <xf numFmtId="42" fontId="0" fillId="0" borderId="111" xfId="9" applyFont="1" applyFill="1" applyBorder="1"/>
    <xf numFmtId="42" fontId="0" fillId="5" borderId="25" xfId="9" applyFont="1" applyFill="1" applyBorder="1"/>
    <xf numFmtId="42" fontId="14" fillId="6" borderId="44" xfId="9" applyFont="1" applyFill="1" applyBorder="1" applyAlignment="1">
      <alignment horizontal="center" vertical="center" wrapText="1"/>
    </xf>
    <xf numFmtId="42" fontId="14" fillId="0" borderId="44" xfId="9" applyFont="1" applyFill="1" applyBorder="1" applyAlignment="1">
      <alignment horizontal="center" vertical="center" wrapText="1"/>
    </xf>
    <xf numFmtId="42" fontId="14" fillId="6" borderId="36" xfId="9" applyFont="1" applyFill="1" applyBorder="1" applyAlignment="1">
      <alignment horizontal="center" vertical="center" wrapText="1"/>
    </xf>
    <xf numFmtId="42" fontId="14" fillId="0" borderId="36" xfId="9" applyFont="1" applyFill="1" applyBorder="1" applyAlignment="1">
      <alignment horizontal="center" vertical="center" wrapText="1"/>
    </xf>
    <xf numFmtId="42" fontId="0" fillId="13" borderId="111" xfId="9" applyFont="1" applyFill="1" applyBorder="1" applyAlignment="1">
      <alignment horizontal="left"/>
    </xf>
    <xf numFmtId="42" fontId="0" fillId="13" borderId="68" xfId="9" applyFont="1" applyFill="1" applyBorder="1" applyAlignment="1">
      <alignment horizontal="left"/>
    </xf>
    <xf numFmtId="42" fontId="0" fillId="0" borderId="111" xfId="9" applyFont="1" applyFill="1" applyBorder="1" applyAlignment="1">
      <alignment horizontal="left"/>
    </xf>
    <xf numFmtId="42" fontId="0" fillId="0" borderId="68" xfId="9" applyFont="1" applyFill="1" applyBorder="1" applyAlignment="1">
      <alignment horizontal="left"/>
    </xf>
    <xf numFmtId="42" fontId="0" fillId="5" borderId="111" xfId="9" applyFont="1" applyFill="1" applyBorder="1"/>
    <xf numFmtId="42" fontId="0" fillId="5" borderId="68" xfId="9" applyFont="1" applyFill="1" applyBorder="1"/>
    <xf numFmtId="42" fontId="14" fillId="8" borderId="1" xfId="9" applyFont="1" applyFill="1" applyBorder="1" applyAlignment="1">
      <alignment horizontal="center" vertical="center" wrapText="1"/>
    </xf>
    <xf numFmtId="42" fontId="14" fillId="8" borderId="7" xfId="9" applyFont="1" applyFill="1" applyBorder="1" applyAlignment="1">
      <alignment horizontal="center" vertical="center" wrapText="1"/>
    </xf>
    <xf numFmtId="42" fontId="14" fillId="8" borderId="4" xfId="9" applyFont="1" applyFill="1" applyBorder="1" applyAlignment="1">
      <alignment horizontal="center" vertical="center" wrapText="1"/>
    </xf>
    <xf numFmtId="42" fontId="4" fillId="0" borderId="25" xfId="9" applyFont="1" applyFill="1" applyBorder="1" applyAlignment="1">
      <alignment horizontal="center" vertical="center"/>
    </xf>
    <xf numFmtId="42" fontId="0" fillId="0" borderId="25" xfId="9" applyFont="1" applyFill="1" applyBorder="1"/>
    <xf numFmtId="42" fontId="14" fillId="6" borderId="126" xfId="9" applyFont="1" applyFill="1" applyBorder="1" applyAlignment="1">
      <alignment horizontal="center" vertical="center" wrapText="1"/>
    </xf>
    <xf numFmtId="42" fontId="0" fillId="11" borderId="111" xfId="9" applyFont="1" applyFill="1" applyBorder="1" applyAlignment="1">
      <alignment horizontal="left"/>
    </xf>
    <xf numFmtId="42" fontId="0" fillId="11" borderId="68" xfId="9" applyFont="1" applyFill="1" applyBorder="1" applyAlignment="1">
      <alignment horizontal="left"/>
    </xf>
    <xf numFmtId="42" fontId="0" fillId="14" borderId="25" xfId="9" applyFont="1" applyFill="1" applyBorder="1"/>
    <xf numFmtId="42" fontId="4" fillId="7" borderId="25" xfId="9" applyFont="1" applyFill="1" applyBorder="1" applyAlignment="1">
      <alignment horizontal="center" vertical="center"/>
    </xf>
    <xf numFmtId="42" fontId="0" fillId="7" borderId="25" xfId="9" applyFont="1" applyFill="1" applyBorder="1"/>
    <xf numFmtId="42" fontId="0" fillId="14" borderId="119" xfId="9" applyFont="1" applyFill="1" applyBorder="1"/>
    <xf numFmtId="42" fontId="14" fillId="0" borderId="4" xfId="9" applyFont="1" applyFill="1" applyBorder="1" applyAlignment="1">
      <alignment horizontal="center" vertical="center" wrapText="1"/>
    </xf>
    <xf numFmtId="42" fontId="0" fillId="10" borderId="33" xfId="9" applyFont="1" applyFill="1" applyBorder="1"/>
    <xf numFmtId="42" fontId="4" fillId="0" borderId="33" xfId="9" applyFont="1" applyFill="1" applyBorder="1" applyAlignment="1">
      <alignment horizontal="center" vertical="center"/>
    </xf>
    <xf numFmtId="42" fontId="0" fillId="0" borderId="33" xfId="9" applyFont="1" applyFill="1" applyBorder="1"/>
    <xf numFmtId="42" fontId="14" fillId="8" borderId="127" xfId="9" applyFont="1" applyFill="1" applyBorder="1" applyAlignment="1">
      <alignment horizontal="center" vertical="center" wrapText="1"/>
    </xf>
    <xf numFmtId="42" fontId="14" fillId="0" borderId="127" xfId="9" applyFont="1" applyFill="1" applyBorder="1" applyAlignment="1">
      <alignment horizontal="center" vertical="center" wrapText="1"/>
    </xf>
    <xf numFmtId="42" fontId="14" fillId="8" borderId="128" xfId="9" applyFont="1" applyFill="1" applyBorder="1" applyAlignment="1">
      <alignment horizontal="center" vertical="center" wrapText="1"/>
    </xf>
    <xf numFmtId="42" fontId="14" fillId="0" borderId="111" xfId="9" applyFont="1" applyBorder="1" applyAlignment="1">
      <alignment horizontal="center" vertical="center" wrapText="1"/>
    </xf>
    <xf numFmtId="42" fontId="14" fillId="0" borderId="111" xfId="9" applyFont="1" applyFill="1" applyBorder="1" applyAlignment="1">
      <alignment horizontal="center" vertical="center" wrapText="1"/>
    </xf>
    <xf numFmtId="42" fontId="14" fillId="0" borderId="68" xfId="9" applyFont="1" applyBorder="1" applyAlignment="1">
      <alignment horizontal="center" vertical="center" wrapText="1"/>
    </xf>
    <xf numFmtId="42" fontId="10" fillId="7" borderId="114" xfId="9" applyFont="1" applyFill="1" applyBorder="1" applyAlignment="1">
      <alignment horizontal="center" vertical="center"/>
    </xf>
    <xf numFmtId="42" fontId="10" fillId="7" borderId="115" xfId="9" applyFont="1" applyFill="1" applyBorder="1" applyAlignment="1">
      <alignment horizontal="center" vertical="center"/>
    </xf>
    <xf numFmtId="42" fontId="3" fillId="0" borderId="114" xfId="9" applyFont="1" applyBorder="1" applyAlignment="1">
      <alignment vertical="center"/>
    </xf>
    <xf numFmtId="42" fontId="3" fillId="0" borderId="67" xfId="9" applyFont="1" applyBorder="1" applyAlignment="1">
      <alignment vertical="center"/>
    </xf>
    <xf numFmtId="42" fontId="3" fillId="0" borderId="45" xfId="9" applyFont="1" applyBorder="1" applyAlignment="1">
      <alignment horizontal="center" vertical="center"/>
    </xf>
    <xf numFmtId="42" fontId="10" fillId="0" borderId="67" xfId="9" applyFont="1" applyBorder="1" applyAlignment="1">
      <alignment vertical="center"/>
    </xf>
    <xf numFmtId="42" fontId="10" fillId="7" borderId="45" xfId="9" applyFont="1" applyFill="1" applyBorder="1" applyAlignment="1">
      <alignment horizontal="center" vertical="center"/>
    </xf>
    <xf numFmtId="42" fontId="10" fillId="7" borderId="67" xfId="9" applyFont="1" applyFill="1" applyBorder="1" applyAlignment="1">
      <alignment horizontal="center" vertical="center"/>
    </xf>
    <xf numFmtId="42" fontId="26" fillId="0" borderId="45" xfId="9" applyFont="1" applyBorder="1" applyAlignment="1">
      <alignment vertical="center" wrapText="1"/>
    </xf>
    <xf numFmtId="42" fontId="10" fillId="0" borderId="48" xfId="9" applyFont="1" applyBorder="1" applyAlignment="1">
      <alignment vertical="center"/>
    </xf>
    <xf numFmtId="42" fontId="26" fillId="0" borderId="45" xfId="9" applyFont="1" applyFill="1" applyBorder="1" applyAlignment="1">
      <alignment vertical="center" wrapText="1"/>
    </xf>
    <xf numFmtId="42" fontId="3" fillId="0" borderId="45" xfId="9" applyFont="1" applyFill="1" applyBorder="1" applyAlignment="1">
      <alignment horizontal="center" vertical="center"/>
    </xf>
    <xf numFmtId="42" fontId="3" fillId="0" borderId="47" xfId="9" applyFont="1" applyFill="1" applyBorder="1" applyAlignment="1">
      <alignment vertical="center"/>
    </xf>
    <xf numFmtId="42" fontId="3" fillId="0" borderId="48" xfId="9" applyFont="1" applyBorder="1" applyAlignment="1">
      <alignment vertical="center"/>
    </xf>
    <xf numFmtId="42" fontId="10" fillId="0" borderId="111" xfId="9" applyFont="1" applyFill="1" applyBorder="1" applyAlignment="1">
      <alignment vertical="center"/>
    </xf>
    <xf numFmtId="42" fontId="10" fillId="0" borderId="111" xfId="9" applyFont="1" applyBorder="1" applyAlignment="1">
      <alignment vertical="center"/>
    </xf>
    <xf numFmtId="42" fontId="10" fillId="0" borderId="33" xfId="9" applyFont="1" applyFill="1" applyBorder="1" applyAlignment="1">
      <alignment vertical="center"/>
    </xf>
    <xf numFmtId="42" fontId="1" fillId="0" borderId="0" xfId="9" applyFont="1" applyFill="1"/>
    <xf numFmtId="42" fontId="0" fillId="0" borderId="0" xfId="9" applyFont="1" applyFill="1" applyAlignment="1"/>
    <xf numFmtId="42" fontId="13" fillId="15" borderId="45" xfId="9" applyFont="1" applyFill="1" applyBorder="1" applyAlignment="1">
      <alignment vertical="center" wrapText="1"/>
    </xf>
    <xf numFmtId="42" fontId="2" fillId="0" borderId="33" xfId="9" applyFont="1" applyBorder="1" applyAlignment="1"/>
    <xf numFmtId="42" fontId="2" fillId="0" borderId="33" xfId="9" applyFont="1" applyFill="1" applyBorder="1" applyAlignment="1"/>
    <xf numFmtId="42" fontId="0" fillId="0" borderId="0" xfId="9" applyFont="1" applyFill="1"/>
    <xf numFmtId="0" fontId="14" fillId="6" borderId="111" xfId="0" applyFont="1" applyFill="1" applyBorder="1" applyAlignment="1">
      <alignment horizontal="center" vertical="center" wrapText="1"/>
    </xf>
    <xf numFmtId="0" fontId="14" fillId="6" borderId="111" xfId="0" applyFont="1" applyFill="1" applyBorder="1" applyAlignment="1">
      <alignment horizontal="left" vertical="center" wrapText="1"/>
    </xf>
    <xf numFmtId="172" fontId="14" fillId="6" borderId="111" xfId="0" applyNumberFormat="1" applyFont="1" applyFill="1" applyBorder="1" applyAlignment="1">
      <alignment horizontal="center" vertical="center" wrapText="1"/>
    </xf>
    <xf numFmtId="42" fontId="14" fillId="6" borderId="111" xfId="9" applyFont="1" applyFill="1" applyBorder="1" applyAlignment="1">
      <alignment horizontal="center" vertical="center" wrapText="1"/>
    </xf>
    <xf numFmtId="42" fontId="14" fillId="6" borderId="68" xfId="9" applyFont="1" applyFill="1" applyBorder="1" applyAlignment="1">
      <alignment horizontal="center" vertical="center" wrapText="1"/>
    </xf>
    <xf numFmtId="42" fontId="11" fillId="13" borderId="111" xfId="9" applyFont="1" applyFill="1" applyBorder="1" applyAlignment="1">
      <alignment horizontal="left" vertical="center" wrapText="1"/>
    </xf>
    <xf numFmtId="42" fontId="11" fillId="13" borderId="68" xfId="9" applyFont="1" applyFill="1" applyBorder="1" applyAlignment="1">
      <alignment horizontal="left" vertical="center" wrapText="1"/>
    </xf>
    <xf numFmtId="0" fontId="11" fillId="13" borderId="67" xfId="0" applyFont="1" applyFill="1" applyBorder="1" applyAlignment="1">
      <alignment horizontal="left" vertical="center" wrapText="1"/>
    </xf>
    <xf numFmtId="0" fontId="11" fillId="13" borderId="111" xfId="0" applyFont="1" applyFill="1" applyBorder="1" applyAlignment="1">
      <alignment horizontal="left" vertical="center" wrapText="1"/>
    </xf>
    <xf numFmtId="0" fontId="13" fillId="14" borderId="114" xfId="0" quotePrefix="1" applyFont="1" applyFill="1" applyBorder="1" applyAlignment="1">
      <alignment horizontal="left" vertical="center" wrapText="1"/>
    </xf>
    <xf numFmtId="0" fontId="2" fillId="7" borderId="115" xfId="0" applyFont="1" applyFill="1" applyBorder="1"/>
    <xf numFmtId="0" fontId="2" fillId="7" borderId="116" xfId="0" applyFont="1" applyFill="1" applyBorder="1"/>
    <xf numFmtId="0" fontId="3" fillId="0" borderId="52" xfId="0" applyFont="1" applyBorder="1" applyAlignment="1">
      <alignment horizontal="center" vertical="center"/>
    </xf>
    <xf numFmtId="0" fontId="0" fillId="0" borderId="52" xfId="0" applyFont="1" applyBorder="1" applyAlignment="1">
      <alignment horizontal="center" vertical="center"/>
    </xf>
    <xf numFmtId="0" fontId="13" fillId="14" borderId="67" xfId="0" quotePrefix="1" applyFont="1" applyFill="1" applyBorder="1" applyAlignment="1">
      <alignment horizontal="left" vertical="center" wrapText="1"/>
    </xf>
    <xf numFmtId="0" fontId="2" fillId="7" borderId="111" xfId="0" applyFont="1" applyFill="1" applyBorder="1"/>
    <xf numFmtId="0" fontId="2" fillId="7" borderId="68" xfId="0" applyFont="1" applyFill="1" applyBorder="1"/>
    <xf numFmtId="0" fontId="3" fillId="0" borderId="47" xfId="0" applyFont="1" applyBorder="1" applyAlignment="1">
      <alignment horizontal="center" vertical="center"/>
    </xf>
    <xf numFmtId="0" fontId="0" fillId="0" borderId="47" xfId="0" applyFont="1" applyBorder="1" applyAlignment="1">
      <alignment horizontal="center" vertical="center" wrapText="1"/>
    </xf>
    <xf numFmtId="0" fontId="0" fillId="0" borderId="52" xfId="0" applyFont="1" applyBorder="1" applyAlignment="1">
      <alignment horizontal="center" vertical="center" wrapText="1"/>
    </xf>
    <xf numFmtId="0" fontId="13" fillId="10" borderId="124" xfId="0" quotePrefix="1" applyFont="1" applyFill="1" applyBorder="1" applyAlignment="1">
      <alignment horizontal="left" vertical="center" wrapText="1"/>
    </xf>
    <xf numFmtId="0" fontId="2" fillId="8" borderId="25" xfId="0" applyFont="1" applyFill="1" applyBorder="1"/>
    <xf numFmtId="0" fontId="13" fillId="5" borderId="124" xfId="0" quotePrefix="1" applyFont="1" applyFill="1" applyBorder="1" applyAlignment="1">
      <alignment horizontal="left" vertical="center" wrapText="1"/>
    </xf>
    <xf numFmtId="0" fontId="2" fillId="0" borderId="25" xfId="0" applyFont="1" applyBorder="1"/>
    <xf numFmtId="0" fontId="0" fillId="8" borderId="125" xfId="0" applyFont="1" applyFill="1" applyBorder="1" applyAlignment="1">
      <alignment horizontal="center" vertical="center"/>
    </xf>
    <xf numFmtId="0" fontId="2" fillId="8" borderId="120" xfId="0" applyFont="1" applyFill="1" applyBorder="1"/>
    <xf numFmtId="0" fontId="2" fillId="8" borderId="121" xfId="0" applyFont="1" applyFill="1" applyBorder="1"/>
    <xf numFmtId="0" fontId="13" fillId="10" borderId="53" xfId="0" quotePrefix="1" applyFont="1" applyFill="1" applyBorder="1" applyAlignment="1">
      <alignment horizontal="left" vertical="center" wrapText="1"/>
    </xf>
    <xf numFmtId="0" fontId="2" fillId="8" borderId="33" xfId="0" applyFont="1" applyFill="1" applyBorder="1"/>
    <xf numFmtId="0" fontId="13" fillId="0" borderId="67" xfId="0" applyFont="1" applyBorder="1" applyAlignment="1">
      <alignment horizontal="right" vertical="center" wrapText="1"/>
    </xf>
    <xf numFmtId="0" fontId="2" fillId="0" borderId="111" xfId="0" applyFont="1" applyBorder="1"/>
    <xf numFmtId="0" fontId="13" fillId="5" borderId="67" xfId="0" quotePrefix="1" applyFont="1" applyFill="1" applyBorder="1" applyAlignment="1">
      <alignment horizontal="left" vertical="center" wrapText="1"/>
    </xf>
    <xf numFmtId="0" fontId="14" fillId="6" borderId="120" xfId="0" applyFont="1" applyFill="1" applyBorder="1" applyAlignment="1">
      <alignment horizontal="center" vertical="center" wrapText="1"/>
    </xf>
    <xf numFmtId="0" fontId="2" fillId="0" borderId="121" xfId="0" applyFont="1" applyBorder="1"/>
    <xf numFmtId="0" fontId="14" fillId="6" borderId="125" xfId="0" applyFont="1" applyFill="1" applyBorder="1" applyAlignment="1">
      <alignment horizontal="center" vertical="center" wrapText="1"/>
    </xf>
    <xf numFmtId="0" fontId="2" fillId="0" borderId="120" xfId="0" applyFont="1" applyBorder="1"/>
    <xf numFmtId="0" fontId="0" fillId="0" borderId="120" xfId="0" applyFont="1" applyBorder="1" applyAlignment="1">
      <alignment horizontal="center" vertical="center"/>
    </xf>
    <xf numFmtId="0" fontId="0" fillId="0" borderId="125" xfId="0" applyFont="1" applyBorder="1" applyAlignment="1">
      <alignment horizontal="center" vertical="center"/>
    </xf>
    <xf numFmtId="0" fontId="13" fillId="5" borderId="123" xfId="0" quotePrefix="1" applyFont="1" applyFill="1" applyBorder="1" applyAlignment="1">
      <alignment horizontal="left" vertical="center" wrapText="1"/>
    </xf>
    <xf numFmtId="0" fontId="2" fillId="0" borderId="44" xfId="0" applyFont="1" applyBorder="1"/>
    <xf numFmtId="0" fontId="13" fillId="5" borderId="118" xfId="0" quotePrefix="1" applyFont="1" applyFill="1" applyBorder="1" applyAlignment="1">
      <alignment horizontal="left" vertical="center" wrapText="1"/>
    </xf>
    <xf numFmtId="0" fontId="2" fillId="0" borderId="119" xfId="0" applyFont="1" applyBorder="1"/>
    <xf numFmtId="0" fontId="14" fillId="0" borderId="120" xfId="0" applyFont="1" applyBorder="1" applyAlignment="1">
      <alignment horizontal="center" vertical="center" wrapText="1"/>
    </xf>
    <xf numFmtId="0" fontId="13" fillId="5" borderId="45" xfId="0" quotePrefix="1" applyFont="1" applyFill="1" applyBorder="1" applyAlignment="1">
      <alignment horizontal="left" vertical="center" wrapText="1"/>
    </xf>
    <xf numFmtId="0" fontId="2" fillId="0" borderId="45" xfId="0" applyFont="1" applyBorder="1" applyAlignment="1">
      <alignment horizontal="left"/>
    </xf>
    <xf numFmtId="0" fontId="14" fillId="6" borderId="31" xfId="0" applyFont="1" applyFill="1" applyBorder="1" applyAlignment="1">
      <alignment horizontal="center" vertical="center" wrapText="1"/>
    </xf>
    <xf numFmtId="0" fontId="2" fillId="0" borderId="15" xfId="0" applyFont="1" applyBorder="1"/>
    <xf numFmtId="0" fontId="2" fillId="0" borderId="31" xfId="0" applyFont="1" applyBorder="1"/>
    <xf numFmtId="0" fontId="5" fillId="3" borderId="48" xfId="0" applyFont="1" applyFill="1" applyBorder="1" applyAlignment="1">
      <alignment horizontal="left"/>
    </xf>
    <xf numFmtId="0" fontId="2" fillId="0" borderId="49" xfId="0" applyFont="1" applyBorder="1"/>
    <xf numFmtId="0" fontId="2" fillId="0" borderId="112" xfId="0" applyFont="1" applyBorder="1"/>
    <xf numFmtId="0" fontId="2" fillId="0" borderId="53" xfId="0" applyFont="1" applyBorder="1"/>
    <xf numFmtId="0" fontId="0" fillId="0" borderId="33" xfId="0" applyFont="1" applyBorder="1" applyAlignment="1"/>
    <xf numFmtId="0" fontId="2" fillId="0" borderId="113" xfId="0" applyFont="1" applyBorder="1"/>
    <xf numFmtId="0" fontId="2" fillId="0" borderId="33" xfId="0" applyFont="1" applyBorder="1"/>
    <xf numFmtId="42" fontId="11" fillId="2" borderId="45" xfId="9" applyFont="1" applyFill="1" applyBorder="1" applyAlignment="1">
      <alignment horizontal="center" vertical="center" wrapText="1"/>
    </xf>
    <xf numFmtId="42" fontId="2" fillId="0" borderId="45" xfId="9" applyFont="1" applyBorder="1"/>
    <xf numFmtId="42" fontId="5" fillId="0" borderId="45" xfId="9" applyFont="1" applyBorder="1" applyAlignment="1">
      <alignment horizontal="center" vertical="center" wrapText="1"/>
    </xf>
    <xf numFmtId="0" fontId="5" fillId="3" borderId="16" xfId="3" applyFont="1" applyFill="1" applyBorder="1" applyAlignment="1">
      <alignment horizontal="left"/>
    </xf>
    <xf numFmtId="0" fontId="19" fillId="0" borderId="26" xfId="3" applyFont="1" applyBorder="1"/>
    <xf numFmtId="0" fontId="19" fillId="0" borderId="27" xfId="3" applyFont="1" applyBorder="1"/>
    <xf numFmtId="0" fontId="19" fillId="0" borderId="17" xfId="3" applyFont="1" applyBorder="1"/>
    <xf numFmtId="0" fontId="17" fillId="0" borderId="33" xfId="3" applyFont="1" applyAlignment="1"/>
    <xf numFmtId="0" fontId="19" fillId="0" borderId="34" xfId="3" applyFont="1" applyBorder="1"/>
    <xf numFmtId="0" fontId="19" fillId="0" borderId="33" xfId="3" applyFont="1" applyBorder="1"/>
    <xf numFmtId="0" fontId="7" fillId="0" borderId="41" xfId="3" applyFont="1" applyBorder="1" applyAlignment="1">
      <alignment horizontal="left" vertical="center"/>
    </xf>
    <xf numFmtId="0" fontId="7" fillId="0" borderId="46" xfId="3" applyFont="1" applyBorder="1" applyAlignment="1">
      <alignment horizontal="left" vertical="center"/>
    </xf>
    <xf numFmtId="0" fontId="7" fillId="5" borderId="16" xfId="3" applyFont="1" applyFill="1" applyBorder="1" applyAlignment="1">
      <alignment horizontal="center" vertical="center"/>
    </xf>
    <xf numFmtId="0" fontId="7" fillId="0" borderId="47" xfId="3" applyFont="1" applyBorder="1" applyAlignment="1">
      <alignment horizontal="center" vertical="center"/>
    </xf>
    <xf numFmtId="0" fontId="7" fillId="0" borderId="52" xfId="3" applyFont="1" applyBorder="1" applyAlignment="1">
      <alignment horizontal="center" vertical="center"/>
    </xf>
    <xf numFmtId="0" fontId="7" fillId="0" borderId="48" xfId="3" quotePrefix="1" applyFont="1" applyBorder="1" applyAlignment="1">
      <alignment horizontal="left" vertical="center" wrapText="1"/>
    </xf>
    <xf numFmtId="0" fontId="19" fillId="0" borderId="49" xfId="3" applyFont="1" applyBorder="1" applyAlignment="1">
      <alignment horizontal="left" vertical="center" wrapText="1"/>
    </xf>
    <xf numFmtId="0" fontId="17" fillId="0" borderId="53" xfId="3" applyFont="1" applyBorder="1" applyAlignment="1">
      <alignment horizontal="left" vertical="center" wrapText="1"/>
    </xf>
    <xf numFmtId="0" fontId="17" fillId="0" borderId="33" xfId="3" applyFont="1" applyBorder="1" applyAlignment="1">
      <alignment horizontal="left" vertical="center" wrapText="1"/>
    </xf>
    <xf numFmtId="0" fontId="7" fillId="0" borderId="50" xfId="3" applyFont="1" applyBorder="1" applyAlignment="1">
      <alignment horizontal="center" vertical="center"/>
    </xf>
    <xf numFmtId="0" fontId="7" fillId="0" borderId="54" xfId="3" applyFont="1" applyBorder="1" applyAlignment="1">
      <alignment horizontal="center" vertical="center"/>
    </xf>
    <xf numFmtId="0" fontId="4" fillId="0" borderId="51" xfId="3" applyFont="1" applyBorder="1" applyAlignment="1">
      <alignment horizontal="center" vertical="center"/>
    </xf>
    <xf numFmtId="0" fontId="4" fillId="0" borderId="55" xfId="3" applyFont="1" applyBorder="1" applyAlignment="1">
      <alignment horizontal="center" vertical="center"/>
    </xf>
    <xf numFmtId="178" fontId="4" fillId="0" borderId="51" xfId="3" applyNumberFormat="1" applyFont="1" applyBorder="1" applyAlignment="1">
      <alignment horizontal="center" vertical="center"/>
    </xf>
    <xf numFmtId="178" fontId="4" fillId="0" borderId="55" xfId="3" applyNumberFormat="1" applyFont="1" applyBorder="1" applyAlignment="1">
      <alignment horizontal="center" vertical="center"/>
    </xf>
    <xf numFmtId="183" fontId="4" fillId="0" borderId="60" xfId="3" applyNumberFormat="1" applyFont="1" applyBorder="1" applyAlignment="1">
      <alignment horizontal="center" vertical="center"/>
    </xf>
    <xf numFmtId="183" fontId="4" fillId="0" borderId="61" xfId="3" applyNumberFormat="1" applyFont="1" applyBorder="1" applyAlignment="1">
      <alignment horizontal="center" vertical="center"/>
    </xf>
    <xf numFmtId="181" fontId="4" fillId="0" borderId="62" xfId="3" applyNumberFormat="1" applyFont="1" applyBorder="1" applyAlignment="1">
      <alignment horizontal="right" vertical="center"/>
    </xf>
    <xf numFmtId="181" fontId="4" fillId="0" borderId="31" xfId="3" applyNumberFormat="1" applyFont="1" applyBorder="1" applyAlignment="1">
      <alignment horizontal="right" vertical="center"/>
    </xf>
    <xf numFmtId="2" fontId="4" fillId="0" borderId="45" xfId="3" applyNumberFormat="1" applyFont="1" applyBorder="1" applyAlignment="1">
      <alignment horizontal="center" vertical="center"/>
    </xf>
    <xf numFmtId="0" fontId="8" fillId="0" borderId="32" xfId="3" applyFont="1" applyBorder="1" applyAlignment="1">
      <alignment horizontal="center" vertical="center" wrapText="1"/>
    </xf>
    <xf numFmtId="0" fontId="19" fillId="0" borderId="6" xfId="3" applyFont="1" applyBorder="1"/>
    <xf numFmtId="2" fontId="4" fillId="0" borderId="60" xfId="3" applyNumberFormat="1" applyFont="1" applyBorder="1" applyAlignment="1">
      <alignment horizontal="center" vertical="center"/>
    </xf>
    <xf numFmtId="2" fontId="4" fillId="0" borderId="61" xfId="3" applyNumberFormat="1" applyFont="1" applyBorder="1" applyAlignment="1">
      <alignment horizontal="center" vertical="center"/>
    </xf>
    <xf numFmtId="0" fontId="8" fillId="0" borderId="64" xfId="3" applyFont="1" applyBorder="1" applyAlignment="1">
      <alignment horizontal="center" vertical="center" wrapText="1"/>
    </xf>
    <xf numFmtId="0" fontId="19" fillId="0" borderId="65" xfId="3" applyFont="1" applyBorder="1"/>
    <xf numFmtId="2" fontId="4" fillId="0" borderId="4" xfId="3" applyNumberFormat="1" applyFont="1" applyBorder="1" applyAlignment="1">
      <alignment horizontal="center" vertical="center"/>
    </xf>
    <xf numFmtId="2" fontId="19" fillId="0" borderId="5" xfId="3" applyNumberFormat="1" applyFont="1" applyBorder="1"/>
    <xf numFmtId="2" fontId="4" fillId="0" borderId="21" xfId="3" applyNumberFormat="1" applyFont="1" applyBorder="1" applyAlignment="1">
      <alignment horizontal="center" vertical="center"/>
    </xf>
    <xf numFmtId="2" fontId="19" fillId="0" borderId="22" xfId="3" applyNumberFormat="1" applyFont="1" applyBorder="1"/>
    <xf numFmtId="0" fontId="4" fillId="0" borderId="35" xfId="3" applyFont="1" applyBorder="1" applyAlignment="1">
      <alignment horizontal="center" vertical="center"/>
    </xf>
    <xf numFmtId="0" fontId="19" fillId="0" borderId="28" xfId="3" applyFont="1" applyBorder="1"/>
    <xf numFmtId="0" fontId="7" fillId="0" borderId="33" xfId="3" applyFont="1" applyAlignment="1">
      <alignment horizontal="center" vertical="center"/>
    </xf>
    <xf numFmtId="0" fontId="4" fillId="0" borderId="41" xfId="3" applyFont="1" applyBorder="1" applyAlignment="1">
      <alignment horizontal="center" vertical="center"/>
    </xf>
    <xf numFmtId="0" fontId="19" fillId="0" borderId="41" xfId="3" applyFont="1" applyBorder="1"/>
    <xf numFmtId="173" fontId="4" fillId="0" borderId="60" xfId="3" applyNumberFormat="1" applyFont="1" applyBorder="1" applyAlignment="1">
      <alignment horizontal="center" vertical="center"/>
    </xf>
    <xf numFmtId="173" fontId="4" fillId="0" borderId="61" xfId="3" applyNumberFormat="1" applyFont="1" applyBorder="1" applyAlignment="1">
      <alignment horizontal="center" vertical="center"/>
    </xf>
    <xf numFmtId="0" fontId="8" fillId="8" borderId="64" xfId="3" applyFont="1" applyFill="1" applyBorder="1" applyAlignment="1">
      <alignment horizontal="center" vertical="center" wrapText="1"/>
    </xf>
    <xf numFmtId="0" fontId="19" fillId="8" borderId="65" xfId="3" applyFont="1" applyFill="1" applyBorder="1"/>
    <xf numFmtId="0" fontId="5" fillId="9" borderId="16" xfId="3" applyFont="1" applyFill="1" applyBorder="1" applyAlignment="1">
      <alignment horizontal="left"/>
    </xf>
    <xf numFmtId="0" fontId="19" fillId="8" borderId="26" xfId="3" applyFont="1" applyFill="1" applyBorder="1"/>
    <xf numFmtId="0" fontId="19" fillId="8" borderId="27" xfId="3" applyFont="1" applyFill="1" applyBorder="1"/>
    <xf numFmtId="0" fontId="19" fillId="8" borderId="17" xfId="3" applyFont="1" applyFill="1" applyBorder="1"/>
    <xf numFmtId="0" fontId="17" fillId="8" borderId="33" xfId="3" applyFont="1" applyFill="1" applyAlignment="1"/>
    <xf numFmtId="0" fontId="19" fillId="8" borderId="34" xfId="3" applyFont="1" applyFill="1" applyBorder="1"/>
    <xf numFmtId="0" fontId="19" fillId="8" borderId="33" xfId="3" applyFont="1" applyFill="1" applyBorder="1"/>
    <xf numFmtId="0" fontId="7" fillId="8" borderId="41" xfId="3" applyFont="1" applyFill="1" applyBorder="1" applyAlignment="1">
      <alignment horizontal="left" vertical="center"/>
    </xf>
    <xf numFmtId="0" fontId="7" fillId="8" borderId="46" xfId="3" applyFont="1" applyFill="1" applyBorder="1" applyAlignment="1">
      <alignment horizontal="left" vertical="center"/>
    </xf>
    <xf numFmtId="0" fontId="7" fillId="10" borderId="16" xfId="3" applyFont="1" applyFill="1" applyBorder="1" applyAlignment="1">
      <alignment horizontal="center" vertical="center"/>
    </xf>
    <xf numFmtId="0" fontId="7" fillId="8" borderId="47" xfId="3" applyFont="1" applyFill="1" applyBorder="1" applyAlignment="1">
      <alignment horizontal="center" vertical="center"/>
    </xf>
    <xf numFmtId="0" fontId="7" fillId="8" borderId="52" xfId="3" applyFont="1" applyFill="1" applyBorder="1" applyAlignment="1">
      <alignment horizontal="center" vertical="center"/>
    </xf>
    <xf numFmtId="0" fontId="7" fillId="8" borderId="48" xfId="3" quotePrefix="1" applyFont="1" applyFill="1" applyBorder="1" applyAlignment="1">
      <alignment horizontal="left" vertical="center" wrapText="1"/>
    </xf>
    <xf numFmtId="0" fontId="19" fillId="8" borderId="49" xfId="3" applyFont="1" applyFill="1" applyBorder="1" applyAlignment="1">
      <alignment horizontal="left" vertical="center" wrapText="1"/>
    </xf>
    <xf numFmtId="0" fontId="17" fillId="8" borderId="53" xfId="3" applyFont="1" applyFill="1" applyBorder="1" applyAlignment="1">
      <alignment horizontal="left" vertical="center" wrapText="1"/>
    </xf>
    <xf numFmtId="0" fontId="17" fillId="8" borderId="33" xfId="3" applyFont="1" applyFill="1" applyBorder="1" applyAlignment="1">
      <alignment horizontal="left" vertical="center" wrapText="1"/>
    </xf>
    <xf numFmtId="0" fontId="7" fillId="8" borderId="50" xfId="3" applyFont="1" applyFill="1" applyBorder="1" applyAlignment="1">
      <alignment horizontal="center" vertical="center"/>
    </xf>
    <xf numFmtId="0" fontId="7" fillId="8" borderId="54" xfId="3" applyFont="1" applyFill="1" applyBorder="1" applyAlignment="1">
      <alignment horizontal="center" vertical="center"/>
    </xf>
    <xf numFmtId="0" fontId="4" fillId="8" borderId="51" xfId="3" applyFont="1" applyFill="1" applyBorder="1" applyAlignment="1">
      <alignment horizontal="center" vertical="center"/>
    </xf>
    <xf numFmtId="0" fontId="4" fillId="8" borderId="55" xfId="3" applyFont="1" applyFill="1" applyBorder="1" applyAlignment="1">
      <alignment horizontal="center" vertical="center"/>
    </xf>
    <xf numFmtId="178" fontId="4" fillId="8" borderId="51" xfId="3" applyNumberFormat="1" applyFont="1" applyFill="1" applyBorder="1" applyAlignment="1">
      <alignment horizontal="center" vertical="center"/>
    </xf>
    <xf numFmtId="178" fontId="4" fillId="8" borderId="55" xfId="3" applyNumberFormat="1" applyFont="1" applyFill="1" applyBorder="1" applyAlignment="1">
      <alignment horizontal="center" vertical="center"/>
    </xf>
    <xf numFmtId="181" fontId="4" fillId="8" borderId="31" xfId="3" applyNumberFormat="1" applyFont="1" applyFill="1" applyBorder="1" applyAlignment="1">
      <alignment horizontal="right" vertical="center"/>
    </xf>
    <xf numFmtId="0" fontId="8" fillId="8" borderId="32" xfId="3" applyFont="1" applyFill="1" applyBorder="1" applyAlignment="1">
      <alignment horizontal="center" vertical="center" wrapText="1"/>
    </xf>
    <xf numFmtId="0" fontId="19" fillId="8" borderId="6" xfId="3" applyFont="1" applyFill="1" applyBorder="1"/>
    <xf numFmtId="0" fontId="4" fillId="8" borderId="35" xfId="3" applyFont="1" applyFill="1" applyBorder="1" applyAlignment="1">
      <alignment horizontal="center" vertical="center"/>
    </xf>
    <xf numFmtId="0" fontId="19" fillId="8" borderId="28" xfId="3" applyFont="1" applyFill="1" applyBorder="1"/>
    <xf numFmtId="0" fontId="7" fillId="8" borderId="33" xfId="3" applyFont="1" applyFill="1" applyAlignment="1">
      <alignment horizontal="center" vertical="center"/>
    </xf>
    <xf numFmtId="0" fontId="4" fillId="8" borderId="41" xfId="3" applyFont="1" applyFill="1" applyBorder="1" applyAlignment="1">
      <alignment horizontal="center" vertical="center"/>
    </xf>
    <xf numFmtId="0" fontId="19" fillId="8" borderId="41" xfId="3" applyFont="1" applyFill="1" applyBorder="1"/>
    <xf numFmtId="2" fontId="4" fillId="8" borderId="4" xfId="3" applyNumberFormat="1" applyFont="1" applyFill="1" applyBorder="1" applyAlignment="1">
      <alignment horizontal="center" vertical="center"/>
    </xf>
    <xf numFmtId="2" fontId="19" fillId="8" borderId="5" xfId="3" applyNumberFormat="1" applyFont="1" applyFill="1" applyBorder="1"/>
    <xf numFmtId="181" fontId="4" fillId="8" borderId="62" xfId="3" applyNumberFormat="1" applyFont="1" applyFill="1" applyBorder="1" applyAlignment="1">
      <alignment horizontal="right" vertical="center"/>
    </xf>
    <xf numFmtId="2" fontId="4" fillId="8" borderId="60" xfId="3" applyNumberFormat="1" applyFont="1" applyFill="1" applyBorder="1" applyAlignment="1">
      <alignment horizontal="center" vertical="center"/>
    </xf>
    <xf numFmtId="2" fontId="4" fillId="8" borderId="61" xfId="3" applyNumberFormat="1" applyFont="1" applyFill="1" applyBorder="1" applyAlignment="1">
      <alignment horizontal="center" vertical="center"/>
    </xf>
    <xf numFmtId="2" fontId="4" fillId="8" borderId="45" xfId="3" applyNumberFormat="1" applyFont="1" applyFill="1" applyBorder="1" applyAlignment="1">
      <alignment horizontal="center" vertical="center"/>
    </xf>
    <xf numFmtId="181" fontId="4" fillId="8" borderId="45" xfId="3" applyNumberFormat="1" applyFont="1" applyFill="1" applyBorder="1" applyAlignment="1">
      <alignment horizontal="center" vertical="center"/>
    </xf>
    <xf numFmtId="2" fontId="4" fillId="8" borderId="67" xfId="3" applyNumberFormat="1" applyFont="1" applyFill="1" applyBorder="1" applyAlignment="1">
      <alignment horizontal="center" vertical="center"/>
    </xf>
    <xf numFmtId="2" fontId="4" fillId="8" borderId="68" xfId="3" applyNumberFormat="1" applyFont="1" applyFill="1" applyBorder="1" applyAlignment="1">
      <alignment horizontal="center" vertical="center"/>
    </xf>
    <xf numFmtId="2" fontId="4" fillId="8" borderId="21" xfId="3" applyNumberFormat="1" applyFont="1" applyFill="1" applyBorder="1" applyAlignment="1">
      <alignment horizontal="center" vertical="center"/>
    </xf>
    <xf numFmtId="2" fontId="19" fillId="8" borderId="22" xfId="3" applyNumberFormat="1" applyFont="1" applyFill="1" applyBorder="1"/>
    <xf numFmtId="183" fontId="4" fillId="8" borderId="60" xfId="3" applyNumberFormat="1" applyFont="1" applyFill="1" applyBorder="1" applyAlignment="1">
      <alignment horizontal="center" vertical="center"/>
    </xf>
    <xf numFmtId="183" fontId="4" fillId="8" borderId="61" xfId="3" applyNumberFormat="1" applyFont="1" applyFill="1" applyBorder="1" applyAlignment="1">
      <alignment horizontal="center" vertical="center"/>
    </xf>
    <xf numFmtId="173" fontId="4" fillId="8" borderId="60" xfId="3" applyNumberFormat="1" applyFont="1" applyFill="1" applyBorder="1" applyAlignment="1">
      <alignment horizontal="center" vertical="center"/>
    </xf>
    <xf numFmtId="173" fontId="4" fillId="8" borderId="61" xfId="3" applyNumberFormat="1" applyFont="1" applyFill="1" applyBorder="1" applyAlignment="1">
      <alignment horizontal="center" vertical="center"/>
    </xf>
    <xf numFmtId="0" fontId="8" fillId="8" borderId="19" xfId="3" applyFont="1" applyFill="1" applyBorder="1" applyAlignment="1">
      <alignment horizontal="center" vertical="center" wrapText="1"/>
    </xf>
    <xf numFmtId="0" fontId="19" fillId="8" borderId="20" xfId="3" applyFont="1" applyFill="1" applyBorder="1"/>
    <xf numFmtId="2" fontId="4" fillId="8" borderId="9" xfId="3" applyNumberFormat="1" applyFont="1" applyFill="1" applyBorder="1" applyAlignment="1">
      <alignment horizontal="center" vertical="center"/>
    </xf>
    <xf numFmtId="2" fontId="19" fillId="8" borderId="24" xfId="3" applyNumberFormat="1" applyFont="1" applyFill="1" applyBorder="1"/>
    <xf numFmtId="181" fontId="4" fillId="8" borderId="43" xfId="3" applyNumberFormat="1" applyFont="1" applyFill="1" applyBorder="1" applyAlignment="1">
      <alignment horizontal="right" vertical="center"/>
    </xf>
    <xf numFmtId="2" fontId="4" fillId="8" borderId="71" xfId="3" applyNumberFormat="1" applyFont="1" applyFill="1" applyBorder="1" applyAlignment="1">
      <alignment horizontal="center" vertical="center"/>
    </xf>
    <xf numFmtId="2" fontId="4" fillId="8" borderId="72" xfId="3" applyNumberFormat="1" applyFont="1" applyFill="1" applyBorder="1" applyAlignment="1">
      <alignment horizontal="center" vertical="center"/>
    </xf>
    <xf numFmtId="181" fontId="4" fillId="8" borderId="75" xfId="3" applyNumberFormat="1" applyFont="1" applyFill="1" applyBorder="1" applyAlignment="1">
      <alignment horizontal="right" vertical="center"/>
    </xf>
    <xf numFmtId="181" fontId="4" fillId="8" borderId="76" xfId="3" applyNumberFormat="1" applyFont="1" applyFill="1" applyBorder="1" applyAlignment="1">
      <alignment horizontal="right" vertical="center"/>
    </xf>
    <xf numFmtId="0" fontId="7" fillId="0" borderId="90" xfId="3" applyFont="1" applyBorder="1" applyAlignment="1">
      <alignment horizontal="center" vertical="center"/>
    </xf>
    <xf numFmtId="0" fontId="7" fillId="0" borderId="91" xfId="3" applyFont="1" applyBorder="1" applyAlignment="1">
      <alignment horizontal="center" vertical="center"/>
    </xf>
    <xf numFmtId="0" fontId="17" fillId="0" borderId="53" xfId="3" applyBorder="1" applyAlignment="1">
      <alignment horizontal="left" vertical="center" wrapText="1"/>
    </xf>
    <xf numFmtId="0" fontId="17" fillId="0" borderId="33" xfId="3" applyAlignment="1">
      <alignment horizontal="left" vertical="center" wrapText="1"/>
    </xf>
    <xf numFmtId="0" fontId="5" fillId="3" borderId="78" xfId="3" applyFont="1" applyFill="1" applyBorder="1" applyAlignment="1">
      <alignment horizontal="left"/>
    </xf>
    <xf numFmtId="0" fontId="19" fillId="0" borderId="79" xfId="3" applyFont="1" applyBorder="1"/>
    <xf numFmtId="0" fontId="19" fillId="0" borderId="80" xfId="3" applyFont="1" applyBorder="1"/>
    <xf numFmtId="0" fontId="17" fillId="0" borderId="33" xfId="3"/>
    <xf numFmtId="0" fontId="19" fillId="0" borderId="82" xfId="3" applyFont="1" applyBorder="1"/>
    <xf numFmtId="0" fontId="19" fillId="0" borderId="33" xfId="3" applyFont="1"/>
    <xf numFmtId="0" fontId="7" fillId="0" borderId="87" xfId="3" applyFont="1" applyBorder="1" applyAlignment="1">
      <alignment horizontal="left" vertical="center"/>
    </xf>
    <xf numFmtId="0" fontId="7" fillId="5" borderId="88" xfId="3" applyFont="1" applyFill="1" applyBorder="1" applyAlignment="1">
      <alignment horizontal="center" vertical="center"/>
    </xf>
    <xf numFmtId="0" fontId="19" fillId="0" borderId="89" xfId="3" applyFont="1" applyBorder="1"/>
    <xf numFmtId="0" fontId="8" fillId="0" borderId="6" xfId="3" applyFont="1" applyBorder="1" applyAlignment="1">
      <alignment horizontal="center" vertical="center" wrapText="1"/>
    </xf>
    <xf numFmtId="2" fontId="4" fillId="0" borderId="105" xfId="3" applyNumberFormat="1" applyFont="1" applyBorder="1" applyAlignment="1">
      <alignment horizontal="center" vertical="center"/>
    </xf>
    <xf numFmtId="2" fontId="4" fillId="0" borderId="106" xfId="3" applyNumberFormat="1" applyFont="1" applyBorder="1" applyAlignment="1">
      <alignment horizontal="center" vertical="center"/>
    </xf>
    <xf numFmtId="2" fontId="4" fillId="0" borderId="107" xfId="3" applyNumberFormat="1" applyFont="1" applyBorder="1" applyAlignment="1">
      <alignment horizontal="center" vertical="center"/>
    </xf>
    <xf numFmtId="2" fontId="4" fillId="0" borderId="108" xfId="3" applyNumberFormat="1" applyFont="1" applyBorder="1" applyAlignment="1">
      <alignment horizontal="center" vertical="center"/>
    </xf>
    <xf numFmtId="0" fontId="8" fillId="0" borderId="65" xfId="3" applyFont="1" applyBorder="1" applyAlignment="1">
      <alignment horizontal="center" vertical="center" wrapText="1"/>
    </xf>
    <xf numFmtId="0" fontId="4" fillId="0" borderId="103" xfId="3" applyFont="1" applyBorder="1" applyAlignment="1">
      <alignment horizontal="center" vertical="center"/>
    </xf>
    <xf numFmtId="0" fontId="19" fillId="0" borderId="103" xfId="3" applyFont="1" applyBorder="1"/>
    <xf numFmtId="181" fontId="4" fillId="0" borderId="96" xfId="3" applyNumberFormat="1" applyFont="1" applyBorder="1" applyAlignment="1">
      <alignment horizontal="right" vertical="center"/>
    </xf>
    <xf numFmtId="181" fontId="4" fillId="0" borderId="98" xfId="3" applyNumberFormat="1" applyFont="1" applyBorder="1" applyAlignment="1">
      <alignment horizontal="right" vertical="center"/>
    </xf>
    <xf numFmtId="181" fontId="4" fillId="0" borderId="80" xfId="3" applyNumberFormat="1" applyFont="1" applyBorder="1" applyAlignment="1">
      <alignment horizontal="center" vertical="center"/>
    </xf>
    <xf numFmtId="181" fontId="4" fillId="0" borderId="82" xfId="3" applyNumberFormat="1" applyFont="1" applyBorder="1" applyAlignment="1">
      <alignment horizontal="center" vertical="center"/>
    </xf>
    <xf numFmtId="181" fontId="4" fillId="0" borderId="84" xfId="3" applyNumberFormat="1" applyFont="1" applyBorder="1" applyAlignment="1">
      <alignment horizontal="center" vertical="center"/>
    </xf>
    <xf numFmtId="0" fontId="8" fillId="0" borderId="19" xfId="3" applyFont="1" applyBorder="1" applyAlignment="1">
      <alignment horizontal="center" vertical="center" wrapText="1"/>
    </xf>
    <xf numFmtId="0" fontId="19" fillId="0" borderId="20" xfId="3" applyFont="1" applyBorder="1"/>
    <xf numFmtId="2" fontId="4" fillId="0" borderId="109" xfId="3" applyNumberFormat="1" applyFont="1" applyBorder="1" applyAlignment="1">
      <alignment horizontal="center" vertical="center"/>
    </xf>
    <xf numFmtId="2" fontId="4" fillId="0" borderId="110" xfId="3" applyNumberFormat="1" applyFont="1" applyBorder="1" applyAlignment="1">
      <alignment horizontal="center" vertical="center"/>
    </xf>
    <xf numFmtId="2" fontId="4" fillId="0" borderId="22" xfId="3" applyNumberFormat="1" applyFont="1" applyBorder="1" applyAlignment="1">
      <alignment horizontal="center" vertical="center"/>
    </xf>
    <xf numFmtId="2" fontId="4" fillId="0" borderId="30" xfId="3" applyNumberFormat="1" applyFont="1" applyBorder="1" applyAlignment="1">
      <alignment horizontal="center" vertical="center"/>
    </xf>
    <xf numFmtId="2" fontId="4" fillId="0" borderId="42" xfId="3" applyNumberFormat="1" applyFont="1" applyBorder="1" applyAlignment="1">
      <alignment horizontal="center" vertical="center"/>
    </xf>
  </cellXfs>
  <cellStyles count="10">
    <cellStyle name="Hipervínculo" xfId="4" builtinId="8"/>
    <cellStyle name="Moneda" xfId="1" builtinId="4"/>
    <cellStyle name="Moneda [0]" xfId="9" builtinId="7"/>
    <cellStyle name="Moneda [0] 2" xfId="8" xr:uid="{9456ECB7-DC53-C34C-94E3-EB36270736F1}"/>
    <cellStyle name="Moneda 2" xfId="6" xr:uid="{00000000-0005-0000-0000-000002000000}"/>
    <cellStyle name="Normal" xfId="0" builtinId="0"/>
    <cellStyle name="Normal 2" xfId="5" xr:uid="{00000000-0005-0000-0000-000004000000}"/>
    <cellStyle name="Normal 3" xfId="3" xr:uid="{00000000-0005-0000-0000-000005000000}"/>
    <cellStyle name="Porcentaje" xfId="2" builtinId="5"/>
    <cellStyle name="Porcentaje 2" xfId="7"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95250</xdr:colOff>
      <xdr:row>3</xdr:row>
      <xdr:rowOff>85725</xdr:rowOff>
    </xdr:from>
    <xdr:ext cx="1319893" cy="504825"/>
    <xdr:pic>
      <xdr:nvPicPr>
        <xdr:cNvPr id="2" name="image1.png">
          <a:extLst>
            <a:ext uri="{FF2B5EF4-FFF2-40B4-BE49-F238E27FC236}">
              <a16:creationId xmlns:a16="http://schemas.microsoft.com/office/drawing/2014/main" id="{94D22E5E-38E3-4014-B694-02D04674F439}"/>
            </a:ext>
          </a:extLst>
        </xdr:cNvPr>
        <xdr:cNvPicPr preferRelativeResize="0"/>
      </xdr:nvPicPr>
      <xdr:blipFill>
        <a:blip xmlns:r="http://schemas.openxmlformats.org/officeDocument/2006/relationships" r:embed="rId1" cstate="print"/>
        <a:stretch>
          <a:fillRect/>
        </a:stretch>
      </xdr:blipFill>
      <xdr:spPr>
        <a:xfrm>
          <a:off x="258536" y="602796"/>
          <a:ext cx="1319893" cy="504825"/>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142875</xdr:colOff>
      <xdr:row>3</xdr:row>
      <xdr:rowOff>66675</xdr:rowOff>
    </xdr:from>
    <xdr:ext cx="1657350" cy="695325"/>
    <xdr:pic>
      <xdr:nvPicPr>
        <xdr:cNvPr id="2" name="image2.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xfrm>
          <a:off x="981075" y="638175"/>
          <a:ext cx="1657350" cy="695325"/>
        </a:xfrm>
        <a:prstGeom prst="rect">
          <a:avLst/>
        </a:prstGeom>
        <a:noFill/>
      </xdr:spPr>
    </xdr:pic>
    <xdr:clientData fLocksWithSheet="0"/>
  </xdr:oneCellAnchor>
  <xdr:oneCellAnchor>
    <xdr:from>
      <xdr:col>1</xdr:col>
      <xdr:colOff>142875</xdr:colOff>
      <xdr:row>42</xdr:row>
      <xdr:rowOff>66675</xdr:rowOff>
    </xdr:from>
    <xdr:ext cx="1657350" cy="695325"/>
    <xdr:pic>
      <xdr:nvPicPr>
        <xdr:cNvPr id="3" name="image2.pn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1" cstate="print"/>
        <a:stretch>
          <a:fillRect/>
        </a:stretch>
      </xdr:blipFill>
      <xdr:spPr>
        <a:xfrm>
          <a:off x="981075" y="638175"/>
          <a:ext cx="1657350" cy="695325"/>
        </a:xfrm>
        <a:prstGeom prst="rect">
          <a:avLst/>
        </a:prstGeom>
        <a:noFill/>
      </xdr:spPr>
    </xdr:pic>
    <xdr:clientData fLocksWithSheet="0"/>
  </xdr:oneCellAnchor>
  <xdr:oneCellAnchor>
    <xdr:from>
      <xdr:col>1</xdr:col>
      <xdr:colOff>142875</xdr:colOff>
      <xdr:row>81</xdr:row>
      <xdr:rowOff>66675</xdr:rowOff>
    </xdr:from>
    <xdr:ext cx="1657350" cy="695325"/>
    <xdr:pic>
      <xdr:nvPicPr>
        <xdr:cNvPr id="4" name="image2.png">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1" cstate="print"/>
        <a:stretch>
          <a:fillRect/>
        </a:stretch>
      </xdr:blipFill>
      <xdr:spPr>
        <a:xfrm>
          <a:off x="981075" y="8905875"/>
          <a:ext cx="1657350" cy="695325"/>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142875</xdr:colOff>
      <xdr:row>2</xdr:row>
      <xdr:rowOff>66675</xdr:rowOff>
    </xdr:from>
    <xdr:ext cx="1657350" cy="695325"/>
    <xdr:pic>
      <xdr:nvPicPr>
        <xdr:cNvPr id="2" name="image2.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xfrm>
          <a:off x="981075" y="638175"/>
          <a:ext cx="1657350" cy="695325"/>
        </a:xfrm>
        <a:prstGeom prst="rect">
          <a:avLst/>
        </a:prstGeom>
        <a:noFill/>
      </xdr:spPr>
    </xdr:pic>
    <xdr:clientData fLocksWithSheet="0"/>
  </xdr:oneCellAnchor>
  <xdr:oneCellAnchor>
    <xdr:from>
      <xdr:col>1</xdr:col>
      <xdr:colOff>142875</xdr:colOff>
      <xdr:row>41</xdr:row>
      <xdr:rowOff>66675</xdr:rowOff>
    </xdr:from>
    <xdr:ext cx="1657350" cy="695325"/>
    <xdr:pic>
      <xdr:nvPicPr>
        <xdr:cNvPr id="3" name="image2.png">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1" cstate="print"/>
        <a:stretch>
          <a:fillRect/>
        </a:stretch>
      </xdr:blipFill>
      <xdr:spPr>
        <a:xfrm>
          <a:off x="981075" y="8905875"/>
          <a:ext cx="1657350" cy="695325"/>
        </a:xfrm>
        <a:prstGeom prst="rect">
          <a:avLst/>
        </a:prstGeom>
        <a:noFill/>
      </xdr:spPr>
    </xdr:pic>
    <xdr:clientData fLocksWithSheet="0"/>
  </xdr:oneCellAnchor>
  <xdr:oneCellAnchor>
    <xdr:from>
      <xdr:col>1</xdr:col>
      <xdr:colOff>142875</xdr:colOff>
      <xdr:row>80</xdr:row>
      <xdr:rowOff>66675</xdr:rowOff>
    </xdr:from>
    <xdr:ext cx="1657350" cy="695325"/>
    <xdr:pic>
      <xdr:nvPicPr>
        <xdr:cNvPr id="4" name="image2.png">
          <a:extLst>
            <a:ext uri="{FF2B5EF4-FFF2-40B4-BE49-F238E27FC236}">
              <a16:creationId xmlns:a16="http://schemas.microsoft.com/office/drawing/2014/main" id="{00000000-0008-0000-0300-000004000000}"/>
            </a:ext>
          </a:extLst>
        </xdr:cNvPr>
        <xdr:cNvPicPr preferRelativeResize="0"/>
      </xdr:nvPicPr>
      <xdr:blipFill>
        <a:blip xmlns:r="http://schemas.openxmlformats.org/officeDocument/2006/relationships" r:embed="rId1" cstate="print"/>
        <a:stretch>
          <a:fillRect/>
        </a:stretch>
      </xdr:blipFill>
      <xdr:spPr>
        <a:xfrm>
          <a:off x="981075" y="8886825"/>
          <a:ext cx="1657350" cy="695325"/>
        </a:xfrm>
        <a:prstGeom prst="rect">
          <a:avLst/>
        </a:prstGeom>
        <a:noFill/>
      </xdr:spPr>
    </xdr:pic>
    <xdr:clientData fLocksWithSheet="0"/>
  </xdr:oneCellAnchor>
  <xdr:oneCellAnchor>
    <xdr:from>
      <xdr:col>1</xdr:col>
      <xdr:colOff>142875</xdr:colOff>
      <xdr:row>118</xdr:row>
      <xdr:rowOff>66675</xdr:rowOff>
    </xdr:from>
    <xdr:ext cx="1657350" cy="695325"/>
    <xdr:pic>
      <xdr:nvPicPr>
        <xdr:cNvPr id="5" name="image2.png">
          <a:extLst>
            <a:ext uri="{FF2B5EF4-FFF2-40B4-BE49-F238E27FC236}">
              <a16:creationId xmlns:a16="http://schemas.microsoft.com/office/drawing/2014/main" id="{00000000-0008-0000-0300-000005000000}"/>
            </a:ext>
          </a:extLst>
        </xdr:cNvPr>
        <xdr:cNvPicPr preferRelativeResize="0"/>
      </xdr:nvPicPr>
      <xdr:blipFill>
        <a:blip xmlns:r="http://schemas.openxmlformats.org/officeDocument/2006/relationships" r:embed="rId1" cstate="print"/>
        <a:stretch>
          <a:fillRect/>
        </a:stretch>
      </xdr:blipFill>
      <xdr:spPr>
        <a:xfrm>
          <a:off x="981075" y="17192625"/>
          <a:ext cx="1657350" cy="695325"/>
        </a:xfrm>
        <a:prstGeom prst="rect">
          <a:avLst/>
        </a:prstGeom>
        <a:noFill/>
      </xdr:spPr>
    </xdr:pic>
    <xdr:clientData fLocksWithSheet="0"/>
  </xdr:oneCellAnchor>
  <xdr:oneCellAnchor>
    <xdr:from>
      <xdr:col>1</xdr:col>
      <xdr:colOff>142875</xdr:colOff>
      <xdr:row>156</xdr:row>
      <xdr:rowOff>66675</xdr:rowOff>
    </xdr:from>
    <xdr:ext cx="1657350" cy="695325"/>
    <xdr:pic>
      <xdr:nvPicPr>
        <xdr:cNvPr id="6" name="image2.png">
          <a:extLst>
            <a:ext uri="{FF2B5EF4-FFF2-40B4-BE49-F238E27FC236}">
              <a16:creationId xmlns:a16="http://schemas.microsoft.com/office/drawing/2014/main" id="{00000000-0008-0000-0300-000006000000}"/>
            </a:ext>
          </a:extLst>
        </xdr:cNvPr>
        <xdr:cNvPicPr preferRelativeResize="0"/>
      </xdr:nvPicPr>
      <xdr:blipFill>
        <a:blip xmlns:r="http://schemas.openxmlformats.org/officeDocument/2006/relationships" r:embed="rId1" cstate="print"/>
        <a:stretch>
          <a:fillRect/>
        </a:stretch>
      </xdr:blipFill>
      <xdr:spPr>
        <a:xfrm>
          <a:off x="981075" y="25774650"/>
          <a:ext cx="1657350" cy="695325"/>
        </a:xfrm>
        <a:prstGeom prst="rect">
          <a:avLst/>
        </a:prstGeom>
        <a:noFill/>
      </xdr:spPr>
    </xdr:pic>
    <xdr:clientData fLocksWithSheet="0"/>
  </xdr:oneCellAnchor>
  <xdr:oneCellAnchor>
    <xdr:from>
      <xdr:col>1</xdr:col>
      <xdr:colOff>142875</xdr:colOff>
      <xdr:row>194</xdr:row>
      <xdr:rowOff>66675</xdr:rowOff>
    </xdr:from>
    <xdr:ext cx="1657350" cy="695325"/>
    <xdr:pic>
      <xdr:nvPicPr>
        <xdr:cNvPr id="7" name="image2.png">
          <a:extLst>
            <a:ext uri="{FF2B5EF4-FFF2-40B4-BE49-F238E27FC236}">
              <a16:creationId xmlns:a16="http://schemas.microsoft.com/office/drawing/2014/main" id="{00000000-0008-0000-0300-000007000000}"/>
            </a:ext>
          </a:extLst>
        </xdr:cNvPr>
        <xdr:cNvPicPr preferRelativeResize="0"/>
      </xdr:nvPicPr>
      <xdr:blipFill>
        <a:blip xmlns:r="http://schemas.openxmlformats.org/officeDocument/2006/relationships" r:embed="rId1" cstate="print"/>
        <a:stretch>
          <a:fillRect/>
        </a:stretch>
      </xdr:blipFill>
      <xdr:spPr>
        <a:xfrm>
          <a:off x="981075" y="34318575"/>
          <a:ext cx="1657350" cy="695325"/>
        </a:xfrm>
        <a:prstGeom prst="rect">
          <a:avLst/>
        </a:prstGeom>
        <a:noFill/>
      </xdr:spPr>
    </xdr:pic>
    <xdr:clientData fLocksWithSheet="0"/>
  </xdr:oneCellAnchor>
  <xdr:oneCellAnchor>
    <xdr:from>
      <xdr:col>1</xdr:col>
      <xdr:colOff>142875</xdr:colOff>
      <xdr:row>232</xdr:row>
      <xdr:rowOff>66675</xdr:rowOff>
    </xdr:from>
    <xdr:ext cx="1657350" cy="695325"/>
    <xdr:pic>
      <xdr:nvPicPr>
        <xdr:cNvPr id="8" name="image2.png">
          <a:extLst>
            <a:ext uri="{FF2B5EF4-FFF2-40B4-BE49-F238E27FC236}">
              <a16:creationId xmlns:a16="http://schemas.microsoft.com/office/drawing/2014/main" id="{00000000-0008-0000-0300-000008000000}"/>
            </a:ext>
          </a:extLst>
        </xdr:cNvPr>
        <xdr:cNvPicPr preferRelativeResize="0"/>
      </xdr:nvPicPr>
      <xdr:blipFill>
        <a:blip xmlns:r="http://schemas.openxmlformats.org/officeDocument/2006/relationships" r:embed="rId1" cstate="print"/>
        <a:stretch>
          <a:fillRect/>
        </a:stretch>
      </xdr:blipFill>
      <xdr:spPr>
        <a:xfrm>
          <a:off x="981075" y="42529125"/>
          <a:ext cx="1657350" cy="695325"/>
        </a:xfrm>
        <a:prstGeom prst="rect">
          <a:avLst/>
        </a:prstGeom>
        <a:noFill/>
      </xdr:spPr>
    </xdr:pic>
    <xdr:clientData fLocksWithSheet="0"/>
  </xdr:oneCellAnchor>
  <xdr:oneCellAnchor>
    <xdr:from>
      <xdr:col>1</xdr:col>
      <xdr:colOff>142875</xdr:colOff>
      <xdr:row>272</xdr:row>
      <xdr:rowOff>66675</xdr:rowOff>
    </xdr:from>
    <xdr:ext cx="1657350" cy="695325"/>
    <xdr:pic>
      <xdr:nvPicPr>
        <xdr:cNvPr id="9" name="image2.png">
          <a:extLst>
            <a:ext uri="{FF2B5EF4-FFF2-40B4-BE49-F238E27FC236}">
              <a16:creationId xmlns:a16="http://schemas.microsoft.com/office/drawing/2014/main" id="{00000000-0008-0000-0300-000009000000}"/>
            </a:ext>
          </a:extLst>
        </xdr:cNvPr>
        <xdr:cNvPicPr preferRelativeResize="0"/>
      </xdr:nvPicPr>
      <xdr:blipFill>
        <a:blip xmlns:r="http://schemas.openxmlformats.org/officeDocument/2006/relationships" r:embed="rId1" cstate="print"/>
        <a:stretch>
          <a:fillRect/>
        </a:stretch>
      </xdr:blipFill>
      <xdr:spPr>
        <a:xfrm>
          <a:off x="981075" y="50739675"/>
          <a:ext cx="1657350" cy="695325"/>
        </a:xfrm>
        <a:prstGeom prst="rect">
          <a:avLst/>
        </a:prstGeom>
        <a:noFill/>
      </xdr:spPr>
    </xdr:pic>
    <xdr:clientData fLocksWithSheet="0"/>
  </xdr:oneCellAnchor>
  <xdr:oneCellAnchor>
    <xdr:from>
      <xdr:col>1</xdr:col>
      <xdr:colOff>142875</xdr:colOff>
      <xdr:row>312</xdr:row>
      <xdr:rowOff>66675</xdr:rowOff>
    </xdr:from>
    <xdr:ext cx="1657350" cy="695325"/>
    <xdr:pic>
      <xdr:nvPicPr>
        <xdr:cNvPr id="10" name="image2.png">
          <a:extLst>
            <a:ext uri="{FF2B5EF4-FFF2-40B4-BE49-F238E27FC236}">
              <a16:creationId xmlns:a16="http://schemas.microsoft.com/office/drawing/2014/main" id="{00000000-0008-0000-0300-00000A000000}"/>
            </a:ext>
          </a:extLst>
        </xdr:cNvPr>
        <xdr:cNvPicPr preferRelativeResize="0"/>
      </xdr:nvPicPr>
      <xdr:blipFill>
        <a:blip xmlns:r="http://schemas.openxmlformats.org/officeDocument/2006/relationships" r:embed="rId1" cstate="print"/>
        <a:stretch>
          <a:fillRect/>
        </a:stretch>
      </xdr:blipFill>
      <xdr:spPr>
        <a:xfrm>
          <a:off x="981075" y="59674125"/>
          <a:ext cx="1657350" cy="695325"/>
        </a:xfrm>
        <a:prstGeom prst="rect">
          <a:avLst/>
        </a:prstGeom>
        <a:noFill/>
      </xdr:spPr>
    </xdr:pic>
    <xdr:clientData fLocksWithSheet="0"/>
  </xdr:oneCellAnchor>
  <xdr:oneCellAnchor>
    <xdr:from>
      <xdr:col>1</xdr:col>
      <xdr:colOff>142875</xdr:colOff>
      <xdr:row>353</xdr:row>
      <xdr:rowOff>66675</xdr:rowOff>
    </xdr:from>
    <xdr:ext cx="1657350" cy="695325"/>
    <xdr:pic>
      <xdr:nvPicPr>
        <xdr:cNvPr id="11" name="image2.png">
          <a:extLst>
            <a:ext uri="{FF2B5EF4-FFF2-40B4-BE49-F238E27FC236}">
              <a16:creationId xmlns:a16="http://schemas.microsoft.com/office/drawing/2014/main" id="{00000000-0008-0000-0300-00000B000000}"/>
            </a:ext>
          </a:extLst>
        </xdr:cNvPr>
        <xdr:cNvPicPr preferRelativeResize="0"/>
      </xdr:nvPicPr>
      <xdr:blipFill>
        <a:blip xmlns:r="http://schemas.openxmlformats.org/officeDocument/2006/relationships" r:embed="rId1" cstate="print"/>
        <a:stretch>
          <a:fillRect/>
        </a:stretch>
      </xdr:blipFill>
      <xdr:spPr>
        <a:xfrm>
          <a:off x="981075" y="68732400"/>
          <a:ext cx="1657350" cy="695325"/>
        </a:xfrm>
        <a:prstGeom prst="rect">
          <a:avLst/>
        </a:prstGeom>
        <a:noFill/>
      </xdr:spPr>
    </xdr:pic>
    <xdr:clientData fLocksWithSheet="0"/>
  </xdr:oneCellAnchor>
  <xdr:oneCellAnchor>
    <xdr:from>
      <xdr:col>1</xdr:col>
      <xdr:colOff>142875</xdr:colOff>
      <xdr:row>394</xdr:row>
      <xdr:rowOff>66675</xdr:rowOff>
    </xdr:from>
    <xdr:ext cx="1657350" cy="695325"/>
    <xdr:pic>
      <xdr:nvPicPr>
        <xdr:cNvPr id="12" name="image2.png">
          <a:extLst>
            <a:ext uri="{FF2B5EF4-FFF2-40B4-BE49-F238E27FC236}">
              <a16:creationId xmlns:a16="http://schemas.microsoft.com/office/drawing/2014/main" id="{00000000-0008-0000-0300-00000C000000}"/>
            </a:ext>
          </a:extLst>
        </xdr:cNvPr>
        <xdr:cNvPicPr preferRelativeResize="0"/>
      </xdr:nvPicPr>
      <xdr:blipFill>
        <a:blip xmlns:r="http://schemas.openxmlformats.org/officeDocument/2006/relationships" r:embed="rId1" cstate="print"/>
        <a:stretch>
          <a:fillRect/>
        </a:stretch>
      </xdr:blipFill>
      <xdr:spPr>
        <a:xfrm>
          <a:off x="981075" y="78343125"/>
          <a:ext cx="1657350" cy="695325"/>
        </a:xfrm>
        <a:prstGeom prst="rect">
          <a:avLst/>
        </a:prstGeom>
        <a:noFill/>
      </xdr:spPr>
    </xdr:pic>
    <xdr:clientData fLocksWithSheet="0"/>
  </xdr:oneCellAnchor>
  <xdr:oneCellAnchor>
    <xdr:from>
      <xdr:col>1</xdr:col>
      <xdr:colOff>142875</xdr:colOff>
      <xdr:row>435</xdr:row>
      <xdr:rowOff>66675</xdr:rowOff>
    </xdr:from>
    <xdr:ext cx="1657350" cy="695325"/>
    <xdr:pic>
      <xdr:nvPicPr>
        <xdr:cNvPr id="13" name="image2.png">
          <a:extLst>
            <a:ext uri="{FF2B5EF4-FFF2-40B4-BE49-F238E27FC236}">
              <a16:creationId xmlns:a16="http://schemas.microsoft.com/office/drawing/2014/main" id="{00000000-0008-0000-0300-00000D000000}"/>
            </a:ext>
          </a:extLst>
        </xdr:cNvPr>
        <xdr:cNvPicPr preferRelativeResize="0"/>
      </xdr:nvPicPr>
      <xdr:blipFill>
        <a:blip xmlns:r="http://schemas.openxmlformats.org/officeDocument/2006/relationships" r:embed="rId1" cstate="print"/>
        <a:stretch>
          <a:fillRect/>
        </a:stretch>
      </xdr:blipFill>
      <xdr:spPr>
        <a:xfrm>
          <a:off x="981075" y="87715725"/>
          <a:ext cx="1657350" cy="695325"/>
        </a:xfrm>
        <a:prstGeom prst="rect">
          <a:avLst/>
        </a:prstGeom>
        <a:noFill/>
      </xdr:spPr>
    </xdr:pic>
    <xdr:clientData fLocksWithSheet="0"/>
  </xdr:oneCellAnchor>
  <xdr:oneCellAnchor>
    <xdr:from>
      <xdr:col>1</xdr:col>
      <xdr:colOff>142875</xdr:colOff>
      <xdr:row>476</xdr:row>
      <xdr:rowOff>66675</xdr:rowOff>
    </xdr:from>
    <xdr:ext cx="1657350" cy="695325"/>
    <xdr:pic>
      <xdr:nvPicPr>
        <xdr:cNvPr id="14" name="image2.png">
          <a:extLst>
            <a:ext uri="{FF2B5EF4-FFF2-40B4-BE49-F238E27FC236}">
              <a16:creationId xmlns:a16="http://schemas.microsoft.com/office/drawing/2014/main" id="{00000000-0008-0000-0300-00000E000000}"/>
            </a:ext>
          </a:extLst>
        </xdr:cNvPr>
        <xdr:cNvPicPr preferRelativeResize="0"/>
      </xdr:nvPicPr>
      <xdr:blipFill>
        <a:blip xmlns:r="http://schemas.openxmlformats.org/officeDocument/2006/relationships" r:embed="rId1" cstate="print"/>
        <a:stretch>
          <a:fillRect/>
        </a:stretch>
      </xdr:blipFill>
      <xdr:spPr>
        <a:xfrm>
          <a:off x="981075" y="97459800"/>
          <a:ext cx="1657350" cy="695325"/>
        </a:xfrm>
        <a:prstGeom prst="rect">
          <a:avLst/>
        </a:prstGeom>
        <a:noFill/>
      </xdr:spPr>
    </xdr:pic>
    <xdr:clientData fLocksWithSheet="0"/>
  </xdr:oneCellAnchor>
  <xdr:oneCellAnchor>
    <xdr:from>
      <xdr:col>1</xdr:col>
      <xdr:colOff>142875</xdr:colOff>
      <xdr:row>517</xdr:row>
      <xdr:rowOff>66675</xdr:rowOff>
    </xdr:from>
    <xdr:ext cx="1657350" cy="695325"/>
    <xdr:pic>
      <xdr:nvPicPr>
        <xdr:cNvPr id="15" name="image2.png">
          <a:extLst>
            <a:ext uri="{FF2B5EF4-FFF2-40B4-BE49-F238E27FC236}">
              <a16:creationId xmlns:a16="http://schemas.microsoft.com/office/drawing/2014/main" id="{00000000-0008-0000-0300-00000F000000}"/>
            </a:ext>
          </a:extLst>
        </xdr:cNvPr>
        <xdr:cNvPicPr preferRelativeResize="0"/>
      </xdr:nvPicPr>
      <xdr:blipFill>
        <a:blip xmlns:r="http://schemas.openxmlformats.org/officeDocument/2006/relationships" r:embed="rId1" cstate="print"/>
        <a:stretch>
          <a:fillRect/>
        </a:stretch>
      </xdr:blipFill>
      <xdr:spPr>
        <a:xfrm>
          <a:off x="981075" y="106670475"/>
          <a:ext cx="1657350" cy="695325"/>
        </a:xfrm>
        <a:prstGeom prst="rect">
          <a:avLst/>
        </a:prstGeom>
        <a:noFill/>
      </xdr:spPr>
    </xdr:pic>
    <xdr:clientData fLocksWithSheet="0"/>
  </xdr:oneCellAnchor>
  <xdr:oneCellAnchor>
    <xdr:from>
      <xdr:col>1</xdr:col>
      <xdr:colOff>142875</xdr:colOff>
      <xdr:row>558</xdr:row>
      <xdr:rowOff>66675</xdr:rowOff>
    </xdr:from>
    <xdr:ext cx="1657350" cy="695325"/>
    <xdr:pic>
      <xdr:nvPicPr>
        <xdr:cNvPr id="16" name="image2.png">
          <a:extLst>
            <a:ext uri="{FF2B5EF4-FFF2-40B4-BE49-F238E27FC236}">
              <a16:creationId xmlns:a16="http://schemas.microsoft.com/office/drawing/2014/main" id="{00000000-0008-0000-0300-000010000000}"/>
            </a:ext>
          </a:extLst>
        </xdr:cNvPr>
        <xdr:cNvPicPr preferRelativeResize="0"/>
      </xdr:nvPicPr>
      <xdr:blipFill>
        <a:blip xmlns:r="http://schemas.openxmlformats.org/officeDocument/2006/relationships" r:embed="rId1" cstate="print"/>
        <a:stretch>
          <a:fillRect/>
        </a:stretch>
      </xdr:blipFill>
      <xdr:spPr>
        <a:xfrm>
          <a:off x="981075" y="115157250"/>
          <a:ext cx="1657350" cy="695325"/>
        </a:xfrm>
        <a:prstGeom prst="rect">
          <a:avLst/>
        </a:prstGeom>
        <a:noFill/>
      </xdr:spPr>
    </xdr:pic>
    <xdr:clientData fLocksWithSheet="0"/>
  </xdr:oneCellAnchor>
  <xdr:oneCellAnchor>
    <xdr:from>
      <xdr:col>1</xdr:col>
      <xdr:colOff>142875</xdr:colOff>
      <xdr:row>598</xdr:row>
      <xdr:rowOff>66675</xdr:rowOff>
    </xdr:from>
    <xdr:ext cx="1657350" cy="695325"/>
    <xdr:pic>
      <xdr:nvPicPr>
        <xdr:cNvPr id="17" name="image2.png">
          <a:extLst>
            <a:ext uri="{FF2B5EF4-FFF2-40B4-BE49-F238E27FC236}">
              <a16:creationId xmlns:a16="http://schemas.microsoft.com/office/drawing/2014/main" id="{00000000-0008-0000-0300-000011000000}"/>
            </a:ext>
          </a:extLst>
        </xdr:cNvPr>
        <xdr:cNvPicPr preferRelativeResize="0"/>
      </xdr:nvPicPr>
      <xdr:blipFill>
        <a:blip xmlns:r="http://schemas.openxmlformats.org/officeDocument/2006/relationships" r:embed="rId1" cstate="print"/>
        <a:stretch>
          <a:fillRect/>
        </a:stretch>
      </xdr:blipFill>
      <xdr:spPr>
        <a:xfrm>
          <a:off x="981075" y="125710950"/>
          <a:ext cx="1657350" cy="695325"/>
        </a:xfrm>
        <a:prstGeom prst="rect">
          <a:avLst/>
        </a:prstGeom>
        <a:noFill/>
      </xdr:spPr>
    </xdr:pic>
    <xdr:clientData fLocksWithSheet="0"/>
  </xdr:oneCellAnchor>
  <xdr:oneCellAnchor>
    <xdr:from>
      <xdr:col>1</xdr:col>
      <xdr:colOff>142875</xdr:colOff>
      <xdr:row>638</xdr:row>
      <xdr:rowOff>66675</xdr:rowOff>
    </xdr:from>
    <xdr:ext cx="1657350" cy="695325"/>
    <xdr:pic>
      <xdr:nvPicPr>
        <xdr:cNvPr id="18" name="image2.png">
          <a:extLst>
            <a:ext uri="{FF2B5EF4-FFF2-40B4-BE49-F238E27FC236}">
              <a16:creationId xmlns:a16="http://schemas.microsoft.com/office/drawing/2014/main" id="{00000000-0008-0000-0300-000012000000}"/>
            </a:ext>
          </a:extLst>
        </xdr:cNvPr>
        <xdr:cNvPicPr preferRelativeResize="0"/>
      </xdr:nvPicPr>
      <xdr:blipFill>
        <a:blip xmlns:r="http://schemas.openxmlformats.org/officeDocument/2006/relationships" r:embed="rId1" cstate="print"/>
        <a:stretch>
          <a:fillRect/>
        </a:stretch>
      </xdr:blipFill>
      <xdr:spPr>
        <a:xfrm>
          <a:off x="981075" y="135512175"/>
          <a:ext cx="1657350" cy="695325"/>
        </a:xfrm>
        <a:prstGeom prst="rect">
          <a:avLst/>
        </a:prstGeom>
        <a:noFill/>
      </xdr:spPr>
    </xdr:pic>
    <xdr:clientData fLocksWithSheet="0"/>
  </xdr:oneCellAnchor>
  <xdr:oneCellAnchor>
    <xdr:from>
      <xdr:col>1</xdr:col>
      <xdr:colOff>142875</xdr:colOff>
      <xdr:row>678</xdr:row>
      <xdr:rowOff>66675</xdr:rowOff>
    </xdr:from>
    <xdr:ext cx="1657350" cy="695325"/>
    <xdr:pic>
      <xdr:nvPicPr>
        <xdr:cNvPr id="19" name="image2.png">
          <a:extLst>
            <a:ext uri="{FF2B5EF4-FFF2-40B4-BE49-F238E27FC236}">
              <a16:creationId xmlns:a16="http://schemas.microsoft.com/office/drawing/2014/main" id="{00000000-0008-0000-0300-000013000000}"/>
            </a:ext>
          </a:extLst>
        </xdr:cNvPr>
        <xdr:cNvPicPr preferRelativeResize="0"/>
      </xdr:nvPicPr>
      <xdr:blipFill>
        <a:blip xmlns:r="http://schemas.openxmlformats.org/officeDocument/2006/relationships" r:embed="rId1" cstate="print"/>
        <a:stretch>
          <a:fillRect/>
        </a:stretch>
      </xdr:blipFill>
      <xdr:spPr>
        <a:xfrm>
          <a:off x="981075" y="144875250"/>
          <a:ext cx="1657350" cy="695325"/>
        </a:xfrm>
        <a:prstGeom prst="rect">
          <a:avLst/>
        </a:prstGeom>
        <a:noFill/>
      </xdr:spPr>
    </xdr:pic>
    <xdr:clientData fLocksWithSheet="0"/>
  </xdr:oneCellAnchor>
  <xdr:oneCellAnchor>
    <xdr:from>
      <xdr:col>1</xdr:col>
      <xdr:colOff>142875</xdr:colOff>
      <xdr:row>719</xdr:row>
      <xdr:rowOff>66675</xdr:rowOff>
    </xdr:from>
    <xdr:ext cx="1657350" cy="695325"/>
    <xdr:pic>
      <xdr:nvPicPr>
        <xdr:cNvPr id="20" name="image2.png">
          <a:extLst>
            <a:ext uri="{FF2B5EF4-FFF2-40B4-BE49-F238E27FC236}">
              <a16:creationId xmlns:a16="http://schemas.microsoft.com/office/drawing/2014/main" id="{00000000-0008-0000-0300-000014000000}"/>
            </a:ext>
          </a:extLst>
        </xdr:cNvPr>
        <xdr:cNvPicPr preferRelativeResize="0"/>
      </xdr:nvPicPr>
      <xdr:blipFill>
        <a:blip xmlns:r="http://schemas.openxmlformats.org/officeDocument/2006/relationships" r:embed="rId1" cstate="print"/>
        <a:stretch>
          <a:fillRect/>
        </a:stretch>
      </xdr:blipFill>
      <xdr:spPr>
        <a:xfrm>
          <a:off x="981075" y="155200350"/>
          <a:ext cx="1657350" cy="695325"/>
        </a:xfrm>
        <a:prstGeom prst="rect">
          <a:avLst/>
        </a:prstGeom>
        <a:noFill/>
      </xdr:spPr>
    </xdr:pic>
    <xdr:clientData fLocksWithSheet="0"/>
  </xdr:oneCellAnchor>
  <xdr:oneCellAnchor>
    <xdr:from>
      <xdr:col>1</xdr:col>
      <xdr:colOff>142875</xdr:colOff>
      <xdr:row>759</xdr:row>
      <xdr:rowOff>66675</xdr:rowOff>
    </xdr:from>
    <xdr:ext cx="1657350" cy="695325"/>
    <xdr:pic>
      <xdr:nvPicPr>
        <xdr:cNvPr id="21" name="image2.png">
          <a:extLst>
            <a:ext uri="{FF2B5EF4-FFF2-40B4-BE49-F238E27FC236}">
              <a16:creationId xmlns:a16="http://schemas.microsoft.com/office/drawing/2014/main" id="{00000000-0008-0000-0300-000015000000}"/>
            </a:ext>
          </a:extLst>
        </xdr:cNvPr>
        <xdr:cNvPicPr preferRelativeResize="0"/>
      </xdr:nvPicPr>
      <xdr:blipFill>
        <a:blip xmlns:r="http://schemas.openxmlformats.org/officeDocument/2006/relationships" r:embed="rId1" cstate="print"/>
        <a:stretch>
          <a:fillRect/>
        </a:stretch>
      </xdr:blipFill>
      <xdr:spPr>
        <a:xfrm>
          <a:off x="981075" y="164839650"/>
          <a:ext cx="1657350" cy="695325"/>
        </a:xfrm>
        <a:prstGeom prst="rect">
          <a:avLst/>
        </a:prstGeom>
        <a:noFill/>
      </xdr:spPr>
    </xdr:pic>
    <xdr:clientData fLocksWithSheet="0"/>
  </xdr:oneCellAnchor>
  <xdr:oneCellAnchor>
    <xdr:from>
      <xdr:col>1</xdr:col>
      <xdr:colOff>142875</xdr:colOff>
      <xdr:row>798</xdr:row>
      <xdr:rowOff>66675</xdr:rowOff>
    </xdr:from>
    <xdr:ext cx="1657350" cy="695325"/>
    <xdr:pic>
      <xdr:nvPicPr>
        <xdr:cNvPr id="22" name="image2.png">
          <a:extLst>
            <a:ext uri="{FF2B5EF4-FFF2-40B4-BE49-F238E27FC236}">
              <a16:creationId xmlns:a16="http://schemas.microsoft.com/office/drawing/2014/main" id="{00000000-0008-0000-0300-000016000000}"/>
            </a:ext>
          </a:extLst>
        </xdr:cNvPr>
        <xdr:cNvPicPr preferRelativeResize="0"/>
      </xdr:nvPicPr>
      <xdr:blipFill>
        <a:blip xmlns:r="http://schemas.openxmlformats.org/officeDocument/2006/relationships" r:embed="rId1" cstate="print"/>
        <a:stretch>
          <a:fillRect/>
        </a:stretch>
      </xdr:blipFill>
      <xdr:spPr>
        <a:xfrm>
          <a:off x="981075" y="173640750"/>
          <a:ext cx="1657350" cy="695325"/>
        </a:xfrm>
        <a:prstGeom prst="rect">
          <a:avLst/>
        </a:prstGeom>
        <a:noFill/>
      </xdr:spPr>
    </xdr:pic>
    <xdr:clientData fLocksWithSheet="0"/>
  </xdr:oneCellAnchor>
  <xdr:oneCellAnchor>
    <xdr:from>
      <xdr:col>1</xdr:col>
      <xdr:colOff>142875</xdr:colOff>
      <xdr:row>838</xdr:row>
      <xdr:rowOff>66675</xdr:rowOff>
    </xdr:from>
    <xdr:ext cx="1657350" cy="695325"/>
    <xdr:pic>
      <xdr:nvPicPr>
        <xdr:cNvPr id="23" name="image2.png">
          <a:extLst>
            <a:ext uri="{FF2B5EF4-FFF2-40B4-BE49-F238E27FC236}">
              <a16:creationId xmlns:a16="http://schemas.microsoft.com/office/drawing/2014/main" id="{00000000-0008-0000-0300-000017000000}"/>
            </a:ext>
          </a:extLst>
        </xdr:cNvPr>
        <xdr:cNvPicPr preferRelativeResize="0"/>
      </xdr:nvPicPr>
      <xdr:blipFill>
        <a:blip xmlns:r="http://schemas.openxmlformats.org/officeDocument/2006/relationships" r:embed="rId1" cstate="print"/>
        <a:stretch>
          <a:fillRect/>
        </a:stretch>
      </xdr:blipFill>
      <xdr:spPr>
        <a:xfrm>
          <a:off x="981075" y="182013225"/>
          <a:ext cx="1657350" cy="695325"/>
        </a:xfrm>
        <a:prstGeom prst="rect">
          <a:avLst/>
        </a:prstGeom>
        <a:noFill/>
      </xdr:spPr>
    </xdr:pic>
    <xdr:clientData fLocksWithSheet="0"/>
  </xdr:oneCellAnchor>
  <xdr:oneCellAnchor>
    <xdr:from>
      <xdr:col>1</xdr:col>
      <xdr:colOff>142875</xdr:colOff>
      <xdr:row>877</xdr:row>
      <xdr:rowOff>66675</xdr:rowOff>
    </xdr:from>
    <xdr:ext cx="1657350" cy="695325"/>
    <xdr:pic>
      <xdr:nvPicPr>
        <xdr:cNvPr id="24" name="image2.png">
          <a:extLst>
            <a:ext uri="{FF2B5EF4-FFF2-40B4-BE49-F238E27FC236}">
              <a16:creationId xmlns:a16="http://schemas.microsoft.com/office/drawing/2014/main" id="{00000000-0008-0000-0300-000018000000}"/>
            </a:ext>
          </a:extLst>
        </xdr:cNvPr>
        <xdr:cNvPicPr preferRelativeResize="0"/>
      </xdr:nvPicPr>
      <xdr:blipFill>
        <a:blip xmlns:r="http://schemas.openxmlformats.org/officeDocument/2006/relationships" r:embed="rId1" cstate="print"/>
        <a:stretch>
          <a:fillRect/>
        </a:stretch>
      </xdr:blipFill>
      <xdr:spPr>
        <a:xfrm>
          <a:off x="981075" y="190566675"/>
          <a:ext cx="1657350" cy="695325"/>
        </a:xfrm>
        <a:prstGeom prst="rect">
          <a:avLst/>
        </a:prstGeom>
        <a:noFill/>
      </xdr:spPr>
    </xdr:pic>
    <xdr:clientData fLocksWithSheet="0"/>
  </xdr:oneCellAnchor>
  <xdr:oneCellAnchor>
    <xdr:from>
      <xdr:col>1</xdr:col>
      <xdr:colOff>142875</xdr:colOff>
      <xdr:row>916</xdr:row>
      <xdr:rowOff>66675</xdr:rowOff>
    </xdr:from>
    <xdr:ext cx="1657350" cy="695325"/>
    <xdr:pic>
      <xdr:nvPicPr>
        <xdr:cNvPr id="25" name="image2.png">
          <a:extLst>
            <a:ext uri="{FF2B5EF4-FFF2-40B4-BE49-F238E27FC236}">
              <a16:creationId xmlns:a16="http://schemas.microsoft.com/office/drawing/2014/main" id="{00000000-0008-0000-0300-000019000000}"/>
            </a:ext>
          </a:extLst>
        </xdr:cNvPr>
        <xdr:cNvPicPr preferRelativeResize="0"/>
      </xdr:nvPicPr>
      <xdr:blipFill>
        <a:blip xmlns:r="http://schemas.openxmlformats.org/officeDocument/2006/relationships" r:embed="rId1" cstate="print"/>
        <a:stretch>
          <a:fillRect/>
        </a:stretch>
      </xdr:blipFill>
      <xdr:spPr>
        <a:xfrm>
          <a:off x="981075" y="199977375"/>
          <a:ext cx="1657350" cy="695325"/>
        </a:xfrm>
        <a:prstGeom prst="rect">
          <a:avLst/>
        </a:prstGeom>
        <a:noFill/>
      </xdr:spPr>
    </xdr:pic>
    <xdr:clientData fLocksWithSheet="0"/>
  </xdr:oneCellAnchor>
  <xdr:oneCellAnchor>
    <xdr:from>
      <xdr:col>1</xdr:col>
      <xdr:colOff>142875</xdr:colOff>
      <xdr:row>957</xdr:row>
      <xdr:rowOff>66675</xdr:rowOff>
    </xdr:from>
    <xdr:ext cx="1657350" cy="695325"/>
    <xdr:pic>
      <xdr:nvPicPr>
        <xdr:cNvPr id="26" name="image2.png">
          <a:extLst>
            <a:ext uri="{FF2B5EF4-FFF2-40B4-BE49-F238E27FC236}">
              <a16:creationId xmlns:a16="http://schemas.microsoft.com/office/drawing/2014/main" id="{00000000-0008-0000-0300-00001A000000}"/>
            </a:ext>
          </a:extLst>
        </xdr:cNvPr>
        <xdr:cNvPicPr preferRelativeResize="0"/>
      </xdr:nvPicPr>
      <xdr:blipFill>
        <a:blip xmlns:r="http://schemas.openxmlformats.org/officeDocument/2006/relationships" r:embed="rId1" cstate="print"/>
        <a:stretch>
          <a:fillRect/>
        </a:stretch>
      </xdr:blipFill>
      <xdr:spPr>
        <a:xfrm>
          <a:off x="981075" y="209235675"/>
          <a:ext cx="1657350" cy="695325"/>
        </a:xfrm>
        <a:prstGeom prst="rect">
          <a:avLst/>
        </a:prstGeom>
        <a:noFill/>
      </xdr:spPr>
    </xdr:pic>
    <xdr:clientData fLocksWithSheet="0"/>
  </xdr:oneCellAnchor>
  <xdr:oneCellAnchor>
    <xdr:from>
      <xdr:col>1</xdr:col>
      <xdr:colOff>142875</xdr:colOff>
      <xdr:row>998</xdr:row>
      <xdr:rowOff>66675</xdr:rowOff>
    </xdr:from>
    <xdr:ext cx="1657350" cy="695325"/>
    <xdr:pic>
      <xdr:nvPicPr>
        <xdr:cNvPr id="27" name="image2.png">
          <a:extLst>
            <a:ext uri="{FF2B5EF4-FFF2-40B4-BE49-F238E27FC236}">
              <a16:creationId xmlns:a16="http://schemas.microsoft.com/office/drawing/2014/main" id="{00000000-0008-0000-0300-00001B000000}"/>
            </a:ext>
          </a:extLst>
        </xdr:cNvPr>
        <xdr:cNvPicPr preferRelativeResize="0"/>
      </xdr:nvPicPr>
      <xdr:blipFill>
        <a:blip xmlns:r="http://schemas.openxmlformats.org/officeDocument/2006/relationships" r:embed="rId1" cstate="print"/>
        <a:stretch>
          <a:fillRect/>
        </a:stretch>
      </xdr:blipFill>
      <xdr:spPr>
        <a:xfrm>
          <a:off x="981075" y="217760550"/>
          <a:ext cx="1657350" cy="695325"/>
        </a:xfrm>
        <a:prstGeom prst="rect">
          <a:avLst/>
        </a:prstGeom>
        <a:noFill/>
      </xdr:spPr>
    </xdr:pic>
    <xdr:clientData fLocksWithSheet="0"/>
  </xdr:oneCellAnchor>
  <xdr:oneCellAnchor>
    <xdr:from>
      <xdr:col>1</xdr:col>
      <xdr:colOff>142875</xdr:colOff>
      <xdr:row>1039</xdr:row>
      <xdr:rowOff>66675</xdr:rowOff>
    </xdr:from>
    <xdr:ext cx="1657350" cy="695325"/>
    <xdr:pic>
      <xdr:nvPicPr>
        <xdr:cNvPr id="28" name="image2.png">
          <a:extLst>
            <a:ext uri="{FF2B5EF4-FFF2-40B4-BE49-F238E27FC236}">
              <a16:creationId xmlns:a16="http://schemas.microsoft.com/office/drawing/2014/main" id="{00000000-0008-0000-0300-00001C000000}"/>
            </a:ext>
          </a:extLst>
        </xdr:cNvPr>
        <xdr:cNvPicPr preferRelativeResize="0"/>
      </xdr:nvPicPr>
      <xdr:blipFill>
        <a:blip xmlns:r="http://schemas.openxmlformats.org/officeDocument/2006/relationships" r:embed="rId1" cstate="print"/>
        <a:stretch>
          <a:fillRect/>
        </a:stretch>
      </xdr:blipFill>
      <xdr:spPr>
        <a:xfrm>
          <a:off x="981075" y="227504625"/>
          <a:ext cx="1657350" cy="695325"/>
        </a:xfrm>
        <a:prstGeom prst="rect">
          <a:avLst/>
        </a:prstGeom>
        <a:noFill/>
      </xdr:spPr>
    </xdr:pic>
    <xdr:clientData fLocksWithSheet="0"/>
  </xdr:oneCellAnchor>
  <xdr:oneCellAnchor>
    <xdr:from>
      <xdr:col>1</xdr:col>
      <xdr:colOff>142875</xdr:colOff>
      <xdr:row>1080</xdr:row>
      <xdr:rowOff>66675</xdr:rowOff>
    </xdr:from>
    <xdr:ext cx="1657350" cy="695325"/>
    <xdr:pic>
      <xdr:nvPicPr>
        <xdr:cNvPr id="29" name="image2.png">
          <a:extLst>
            <a:ext uri="{FF2B5EF4-FFF2-40B4-BE49-F238E27FC236}">
              <a16:creationId xmlns:a16="http://schemas.microsoft.com/office/drawing/2014/main" id="{00000000-0008-0000-0300-00001D000000}"/>
            </a:ext>
          </a:extLst>
        </xdr:cNvPr>
        <xdr:cNvPicPr preferRelativeResize="0"/>
      </xdr:nvPicPr>
      <xdr:blipFill>
        <a:blip xmlns:r="http://schemas.openxmlformats.org/officeDocument/2006/relationships" r:embed="rId1" cstate="print"/>
        <a:stretch>
          <a:fillRect/>
        </a:stretch>
      </xdr:blipFill>
      <xdr:spPr>
        <a:xfrm>
          <a:off x="981075" y="237220125"/>
          <a:ext cx="1657350" cy="695325"/>
        </a:xfrm>
        <a:prstGeom prst="rect">
          <a:avLst/>
        </a:prstGeom>
        <a:noFill/>
      </xdr:spPr>
    </xdr:pic>
    <xdr:clientData fLocksWithSheet="0"/>
  </xdr:oneCellAnchor>
  <xdr:oneCellAnchor>
    <xdr:from>
      <xdr:col>1</xdr:col>
      <xdr:colOff>142875</xdr:colOff>
      <xdr:row>1121</xdr:row>
      <xdr:rowOff>66675</xdr:rowOff>
    </xdr:from>
    <xdr:ext cx="1657350" cy="695325"/>
    <xdr:pic>
      <xdr:nvPicPr>
        <xdr:cNvPr id="30" name="image2.png">
          <a:extLst>
            <a:ext uri="{FF2B5EF4-FFF2-40B4-BE49-F238E27FC236}">
              <a16:creationId xmlns:a16="http://schemas.microsoft.com/office/drawing/2014/main" id="{00000000-0008-0000-0300-00001E000000}"/>
            </a:ext>
          </a:extLst>
        </xdr:cNvPr>
        <xdr:cNvPicPr preferRelativeResize="0"/>
      </xdr:nvPicPr>
      <xdr:blipFill>
        <a:blip xmlns:r="http://schemas.openxmlformats.org/officeDocument/2006/relationships" r:embed="rId1" cstate="print"/>
        <a:stretch>
          <a:fillRect/>
        </a:stretch>
      </xdr:blipFill>
      <xdr:spPr>
        <a:xfrm>
          <a:off x="981075" y="246697500"/>
          <a:ext cx="1657350" cy="695325"/>
        </a:xfrm>
        <a:prstGeom prst="rect">
          <a:avLst/>
        </a:prstGeom>
        <a:noFill/>
      </xdr:spPr>
    </xdr:pic>
    <xdr:clientData fLocksWithSheet="0"/>
  </xdr:oneCellAnchor>
  <xdr:oneCellAnchor>
    <xdr:from>
      <xdr:col>1</xdr:col>
      <xdr:colOff>142875</xdr:colOff>
      <xdr:row>1161</xdr:row>
      <xdr:rowOff>66675</xdr:rowOff>
    </xdr:from>
    <xdr:ext cx="1657350" cy="695325"/>
    <xdr:pic>
      <xdr:nvPicPr>
        <xdr:cNvPr id="31" name="image2.png">
          <a:extLst>
            <a:ext uri="{FF2B5EF4-FFF2-40B4-BE49-F238E27FC236}">
              <a16:creationId xmlns:a16="http://schemas.microsoft.com/office/drawing/2014/main" id="{00000000-0008-0000-0300-00001F000000}"/>
            </a:ext>
          </a:extLst>
        </xdr:cNvPr>
        <xdr:cNvPicPr preferRelativeResize="0"/>
      </xdr:nvPicPr>
      <xdr:blipFill>
        <a:blip xmlns:r="http://schemas.openxmlformats.org/officeDocument/2006/relationships" r:embed="rId1" cstate="print"/>
        <a:stretch>
          <a:fillRect/>
        </a:stretch>
      </xdr:blipFill>
      <xdr:spPr>
        <a:xfrm>
          <a:off x="981075" y="256327275"/>
          <a:ext cx="1657350" cy="695325"/>
        </a:xfrm>
        <a:prstGeom prst="rect">
          <a:avLst/>
        </a:prstGeom>
        <a:noFill/>
      </xdr:spPr>
    </xdr:pic>
    <xdr:clientData fLocksWithSheet="0"/>
  </xdr:oneCellAnchor>
  <xdr:oneCellAnchor>
    <xdr:from>
      <xdr:col>1</xdr:col>
      <xdr:colOff>142875</xdr:colOff>
      <xdr:row>1202</xdr:row>
      <xdr:rowOff>66675</xdr:rowOff>
    </xdr:from>
    <xdr:ext cx="1657350" cy="695325"/>
    <xdr:pic>
      <xdr:nvPicPr>
        <xdr:cNvPr id="32" name="image2.png">
          <a:extLst>
            <a:ext uri="{FF2B5EF4-FFF2-40B4-BE49-F238E27FC236}">
              <a16:creationId xmlns:a16="http://schemas.microsoft.com/office/drawing/2014/main" id="{00000000-0008-0000-0300-000020000000}"/>
            </a:ext>
          </a:extLst>
        </xdr:cNvPr>
        <xdr:cNvPicPr preferRelativeResize="0"/>
      </xdr:nvPicPr>
      <xdr:blipFill>
        <a:blip xmlns:r="http://schemas.openxmlformats.org/officeDocument/2006/relationships" r:embed="rId1" cstate="print"/>
        <a:stretch>
          <a:fillRect/>
        </a:stretch>
      </xdr:blipFill>
      <xdr:spPr>
        <a:xfrm>
          <a:off x="981075" y="265661775"/>
          <a:ext cx="1657350" cy="695325"/>
        </a:xfrm>
        <a:prstGeom prst="rect">
          <a:avLst/>
        </a:prstGeom>
        <a:noFill/>
      </xdr:spPr>
    </xdr:pic>
    <xdr:clientData fLocksWithSheet="0"/>
  </xdr:oneCellAnchor>
  <xdr:oneCellAnchor>
    <xdr:from>
      <xdr:col>1</xdr:col>
      <xdr:colOff>142875</xdr:colOff>
      <xdr:row>1242</xdr:row>
      <xdr:rowOff>66675</xdr:rowOff>
    </xdr:from>
    <xdr:ext cx="1657350" cy="695325"/>
    <xdr:pic>
      <xdr:nvPicPr>
        <xdr:cNvPr id="33" name="image2.png">
          <a:extLst>
            <a:ext uri="{FF2B5EF4-FFF2-40B4-BE49-F238E27FC236}">
              <a16:creationId xmlns:a16="http://schemas.microsoft.com/office/drawing/2014/main" id="{00000000-0008-0000-0300-000021000000}"/>
            </a:ext>
          </a:extLst>
        </xdr:cNvPr>
        <xdr:cNvPicPr preferRelativeResize="0"/>
      </xdr:nvPicPr>
      <xdr:blipFill>
        <a:blip xmlns:r="http://schemas.openxmlformats.org/officeDocument/2006/relationships" r:embed="rId1" cstate="print"/>
        <a:stretch>
          <a:fillRect/>
        </a:stretch>
      </xdr:blipFill>
      <xdr:spPr>
        <a:xfrm>
          <a:off x="981075" y="274539075"/>
          <a:ext cx="1657350" cy="695325"/>
        </a:xfrm>
        <a:prstGeom prst="rect">
          <a:avLst/>
        </a:prstGeom>
        <a:noFill/>
      </xdr:spPr>
    </xdr:pic>
    <xdr:clientData fLocksWithSheet="0"/>
  </xdr:oneCellAnchor>
  <xdr:oneCellAnchor>
    <xdr:from>
      <xdr:col>1</xdr:col>
      <xdr:colOff>142875</xdr:colOff>
      <xdr:row>1282</xdr:row>
      <xdr:rowOff>66675</xdr:rowOff>
    </xdr:from>
    <xdr:ext cx="1657350" cy="695325"/>
    <xdr:pic>
      <xdr:nvPicPr>
        <xdr:cNvPr id="34" name="image2.png">
          <a:extLst>
            <a:ext uri="{FF2B5EF4-FFF2-40B4-BE49-F238E27FC236}">
              <a16:creationId xmlns:a16="http://schemas.microsoft.com/office/drawing/2014/main" id="{00000000-0008-0000-0300-000022000000}"/>
            </a:ext>
          </a:extLst>
        </xdr:cNvPr>
        <xdr:cNvPicPr preferRelativeResize="0"/>
      </xdr:nvPicPr>
      <xdr:blipFill>
        <a:blip xmlns:r="http://schemas.openxmlformats.org/officeDocument/2006/relationships" r:embed="rId1" cstate="print"/>
        <a:stretch>
          <a:fillRect/>
        </a:stretch>
      </xdr:blipFill>
      <xdr:spPr>
        <a:xfrm>
          <a:off x="981075" y="283578300"/>
          <a:ext cx="1657350" cy="695325"/>
        </a:xfrm>
        <a:prstGeom prst="rect">
          <a:avLst/>
        </a:prstGeom>
        <a:noFill/>
      </xdr:spPr>
    </xdr:pic>
    <xdr:clientData fLocksWithSheet="0"/>
  </xdr:oneCellAnchor>
  <xdr:oneCellAnchor>
    <xdr:from>
      <xdr:col>1</xdr:col>
      <xdr:colOff>142875</xdr:colOff>
      <xdr:row>1282</xdr:row>
      <xdr:rowOff>66675</xdr:rowOff>
    </xdr:from>
    <xdr:ext cx="1657350" cy="695325"/>
    <xdr:pic>
      <xdr:nvPicPr>
        <xdr:cNvPr id="35" name="image2.png">
          <a:extLst>
            <a:ext uri="{FF2B5EF4-FFF2-40B4-BE49-F238E27FC236}">
              <a16:creationId xmlns:a16="http://schemas.microsoft.com/office/drawing/2014/main" id="{00000000-0008-0000-0300-000023000000}"/>
            </a:ext>
          </a:extLst>
        </xdr:cNvPr>
        <xdr:cNvPicPr preferRelativeResize="0"/>
      </xdr:nvPicPr>
      <xdr:blipFill>
        <a:blip xmlns:r="http://schemas.openxmlformats.org/officeDocument/2006/relationships" r:embed="rId1" cstate="print"/>
        <a:stretch>
          <a:fillRect/>
        </a:stretch>
      </xdr:blipFill>
      <xdr:spPr>
        <a:xfrm>
          <a:off x="981075" y="283578300"/>
          <a:ext cx="1657350" cy="695325"/>
        </a:xfrm>
        <a:prstGeom prst="rect">
          <a:avLst/>
        </a:prstGeom>
        <a:noFill/>
      </xdr:spPr>
    </xdr:pic>
    <xdr:clientData fLocksWithSheet="0"/>
  </xdr:oneCellAnchor>
  <xdr:oneCellAnchor>
    <xdr:from>
      <xdr:col>1</xdr:col>
      <xdr:colOff>142875</xdr:colOff>
      <xdr:row>1323</xdr:row>
      <xdr:rowOff>66675</xdr:rowOff>
    </xdr:from>
    <xdr:ext cx="1657350" cy="695325"/>
    <xdr:pic>
      <xdr:nvPicPr>
        <xdr:cNvPr id="36" name="image2.png">
          <a:extLst>
            <a:ext uri="{FF2B5EF4-FFF2-40B4-BE49-F238E27FC236}">
              <a16:creationId xmlns:a16="http://schemas.microsoft.com/office/drawing/2014/main" id="{00000000-0008-0000-0300-000024000000}"/>
            </a:ext>
          </a:extLst>
        </xdr:cNvPr>
        <xdr:cNvPicPr preferRelativeResize="0"/>
      </xdr:nvPicPr>
      <xdr:blipFill>
        <a:blip xmlns:r="http://schemas.openxmlformats.org/officeDocument/2006/relationships" r:embed="rId1" cstate="print"/>
        <a:stretch>
          <a:fillRect/>
        </a:stretch>
      </xdr:blipFill>
      <xdr:spPr>
        <a:xfrm>
          <a:off x="981075" y="292598475"/>
          <a:ext cx="1657350" cy="695325"/>
        </a:xfrm>
        <a:prstGeom prst="rect">
          <a:avLst/>
        </a:prstGeom>
        <a:noFill/>
      </xdr:spPr>
    </xdr:pic>
    <xdr:clientData fLocksWithSheet="0"/>
  </xdr:oneCellAnchor>
  <xdr:oneCellAnchor>
    <xdr:from>
      <xdr:col>1</xdr:col>
      <xdr:colOff>142875</xdr:colOff>
      <xdr:row>1323</xdr:row>
      <xdr:rowOff>66675</xdr:rowOff>
    </xdr:from>
    <xdr:ext cx="1657350" cy="695325"/>
    <xdr:pic>
      <xdr:nvPicPr>
        <xdr:cNvPr id="37" name="image2.png">
          <a:extLst>
            <a:ext uri="{FF2B5EF4-FFF2-40B4-BE49-F238E27FC236}">
              <a16:creationId xmlns:a16="http://schemas.microsoft.com/office/drawing/2014/main" id="{00000000-0008-0000-0300-000025000000}"/>
            </a:ext>
          </a:extLst>
        </xdr:cNvPr>
        <xdr:cNvPicPr preferRelativeResize="0"/>
      </xdr:nvPicPr>
      <xdr:blipFill>
        <a:blip xmlns:r="http://schemas.openxmlformats.org/officeDocument/2006/relationships" r:embed="rId1" cstate="print"/>
        <a:stretch>
          <a:fillRect/>
        </a:stretch>
      </xdr:blipFill>
      <xdr:spPr>
        <a:xfrm>
          <a:off x="981075" y="292598475"/>
          <a:ext cx="1657350" cy="695325"/>
        </a:xfrm>
        <a:prstGeom prst="rect">
          <a:avLst/>
        </a:prstGeom>
        <a:noFill/>
      </xdr:spPr>
    </xdr:pic>
    <xdr:clientData fLocksWithSheet="0"/>
  </xdr:oneCellAnchor>
  <xdr:oneCellAnchor>
    <xdr:from>
      <xdr:col>1</xdr:col>
      <xdr:colOff>142875</xdr:colOff>
      <xdr:row>1364</xdr:row>
      <xdr:rowOff>66675</xdr:rowOff>
    </xdr:from>
    <xdr:ext cx="1657350" cy="695325"/>
    <xdr:pic>
      <xdr:nvPicPr>
        <xdr:cNvPr id="38" name="image2.png">
          <a:extLst>
            <a:ext uri="{FF2B5EF4-FFF2-40B4-BE49-F238E27FC236}">
              <a16:creationId xmlns:a16="http://schemas.microsoft.com/office/drawing/2014/main" id="{00000000-0008-0000-0300-000026000000}"/>
            </a:ext>
          </a:extLst>
        </xdr:cNvPr>
        <xdr:cNvPicPr preferRelativeResize="0"/>
      </xdr:nvPicPr>
      <xdr:blipFill>
        <a:blip xmlns:r="http://schemas.openxmlformats.org/officeDocument/2006/relationships" r:embed="rId1" cstate="print"/>
        <a:stretch>
          <a:fillRect/>
        </a:stretch>
      </xdr:blipFill>
      <xdr:spPr>
        <a:xfrm>
          <a:off x="981075" y="301799625"/>
          <a:ext cx="1657350" cy="695325"/>
        </a:xfrm>
        <a:prstGeom prst="rect">
          <a:avLst/>
        </a:prstGeom>
        <a:noFill/>
      </xdr:spPr>
    </xdr:pic>
    <xdr:clientData fLocksWithSheet="0"/>
  </xdr:oneCellAnchor>
  <xdr:oneCellAnchor>
    <xdr:from>
      <xdr:col>1</xdr:col>
      <xdr:colOff>142875</xdr:colOff>
      <xdr:row>1364</xdr:row>
      <xdr:rowOff>66675</xdr:rowOff>
    </xdr:from>
    <xdr:ext cx="1657350" cy="695325"/>
    <xdr:pic>
      <xdr:nvPicPr>
        <xdr:cNvPr id="39" name="image2.png">
          <a:extLst>
            <a:ext uri="{FF2B5EF4-FFF2-40B4-BE49-F238E27FC236}">
              <a16:creationId xmlns:a16="http://schemas.microsoft.com/office/drawing/2014/main" id="{00000000-0008-0000-0300-000027000000}"/>
            </a:ext>
          </a:extLst>
        </xdr:cNvPr>
        <xdr:cNvPicPr preferRelativeResize="0"/>
      </xdr:nvPicPr>
      <xdr:blipFill>
        <a:blip xmlns:r="http://schemas.openxmlformats.org/officeDocument/2006/relationships" r:embed="rId1" cstate="print"/>
        <a:stretch>
          <a:fillRect/>
        </a:stretch>
      </xdr:blipFill>
      <xdr:spPr>
        <a:xfrm>
          <a:off x="981075" y="301799625"/>
          <a:ext cx="1657350" cy="695325"/>
        </a:xfrm>
        <a:prstGeom prst="rect">
          <a:avLst/>
        </a:prstGeom>
        <a:noFill/>
      </xdr:spPr>
    </xdr:pic>
    <xdr:clientData fLocksWithSheet="0"/>
  </xdr:oneCellAnchor>
  <xdr:oneCellAnchor>
    <xdr:from>
      <xdr:col>1</xdr:col>
      <xdr:colOff>142875</xdr:colOff>
      <xdr:row>1404</xdr:row>
      <xdr:rowOff>66675</xdr:rowOff>
    </xdr:from>
    <xdr:ext cx="1657350" cy="695325"/>
    <xdr:pic>
      <xdr:nvPicPr>
        <xdr:cNvPr id="40" name="image2.png">
          <a:extLst>
            <a:ext uri="{FF2B5EF4-FFF2-40B4-BE49-F238E27FC236}">
              <a16:creationId xmlns:a16="http://schemas.microsoft.com/office/drawing/2014/main" id="{00000000-0008-0000-0300-000028000000}"/>
            </a:ext>
          </a:extLst>
        </xdr:cNvPr>
        <xdr:cNvPicPr preferRelativeResize="0"/>
      </xdr:nvPicPr>
      <xdr:blipFill>
        <a:blip xmlns:r="http://schemas.openxmlformats.org/officeDocument/2006/relationships" r:embed="rId1" cstate="print"/>
        <a:stretch>
          <a:fillRect/>
        </a:stretch>
      </xdr:blipFill>
      <xdr:spPr>
        <a:xfrm>
          <a:off x="981075" y="311486550"/>
          <a:ext cx="1657350" cy="695325"/>
        </a:xfrm>
        <a:prstGeom prst="rect">
          <a:avLst/>
        </a:prstGeom>
        <a:noFill/>
      </xdr:spPr>
    </xdr:pic>
    <xdr:clientData fLocksWithSheet="0"/>
  </xdr:oneCellAnchor>
  <xdr:oneCellAnchor>
    <xdr:from>
      <xdr:col>1</xdr:col>
      <xdr:colOff>142875</xdr:colOff>
      <xdr:row>1404</xdr:row>
      <xdr:rowOff>66675</xdr:rowOff>
    </xdr:from>
    <xdr:ext cx="1657350" cy="695325"/>
    <xdr:pic>
      <xdr:nvPicPr>
        <xdr:cNvPr id="41" name="image2.png">
          <a:extLst>
            <a:ext uri="{FF2B5EF4-FFF2-40B4-BE49-F238E27FC236}">
              <a16:creationId xmlns:a16="http://schemas.microsoft.com/office/drawing/2014/main" id="{00000000-0008-0000-0300-000029000000}"/>
            </a:ext>
          </a:extLst>
        </xdr:cNvPr>
        <xdr:cNvPicPr preferRelativeResize="0"/>
      </xdr:nvPicPr>
      <xdr:blipFill>
        <a:blip xmlns:r="http://schemas.openxmlformats.org/officeDocument/2006/relationships" r:embed="rId1" cstate="print"/>
        <a:stretch>
          <a:fillRect/>
        </a:stretch>
      </xdr:blipFill>
      <xdr:spPr>
        <a:xfrm>
          <a:off x="981075" y="311486550"/>
          <a:ext cx="1657350" cy="695325"/>
        </a:xfrm>
        <a:prstGeom prst="rect">
          <a:avLst/>
        </a:prstGeom>
        <a:noFill/>
      </xdr:spPr>
    </xdr:pic>
    <xdr:clientData fLocksWithSheet="0"/>
  </xdr:oneCellAnchor>
  <xdr:oneCellAnchor>
    <xdr:from>
      <xdr:col>1</xdr:col>
      <xdr:colOff>142875</xdr:colOff>
      <xdr:row>1445</xdr:row>
      <xdr:rowOff>66675</xdr:rowOff>
    </xdr:from>
    <xdr:ext cx="1657350" cy="695325"/>
    <xdr:pic>
      <xdr:nvPicPr>
        <xdr:cNvPr id="42" name="image2.png">
          <a:extLst>
            <a:ext uri="{FF2B5EF4-FFF2-40B4-BE49-F238E27FC236}">
              <a16:creationId xmlns:a16="http://schemas.microsoft.com/office/drawing/2014/main" id="{00000000-0008-0000-0300-00002A000000}"/>
            </a:ext>
          </a:extLst>
        </xdr:cNvPr>
        <xdr:cNvPicPr preferRelativeResize="0"/>
      </xdr:nvPicPr>
      <xdr:blipFill>
        <a:blip xmlns:r="http://schemas.openxmlformats.org/officeDocument/2006/relationships" r:embed="rId1" cstate="print"/>
        <a:stretch>
          <a:fillRect/>
        </a:stretch>
      </xdr:blipFill>
      <xdr:spPr>
        <a:xfrm>
          <a:off x="981075" y="321411600"/>
          <a:ext cx="1657350" cy="695325"/>
        </a:xfrm>
        <a:prstGeom prst="rect">
          <a:avLst/>
        </a:prstGeom>
        <a:noFill/>
      </xdr:spPr>
    </xdr:pic>
    <xdr:clientData fLocksWithSheet="0"/>
  </xdr:oneCellAnchor>
  <xdr:oneCellAnchor>
    <xdr:from>
      <xdr:col>1</xdr:col>
      <xdr:colOff>142875</xdr:colOff>
      <xdr:row>1445</xdr:row>
      <xdr:rowOff>66675</xdr:rowOff>
    </xdr:from>
    <xdr:ext cx="1657350" cy="695325"/>
    <xdr:pic>
      <xdr:nvPicPr>
        <xdr:cNvPr id="43" name="image2.png">
          <a:extLst>
            <a:ext uri="{FF2B5EF4-FFF2-40B4-BE49-F238E27FC236}">
              <a16:creationId xmlns:a16="http://schemas.microsoft.com/office/drawing/2014/main" id="{00000000-0008-0000-0300-00002B000000}"/>
            </a:ext>
          </a:extLst>
        </xdr:cNvPr>
        <xdr:cNvPicPr preferRelativeResize="0"/>
      </xdr:nvPicPr>
      <xdr:blipFill>
        <a:blip xmlns:r="http://schemas.openxmlformats.org/officeDocument/2006/relationships" r:embed="rId1" cstate="print"/>
        <a:stretch>
          <a:fillRect/>
        </a:stretch>
      </xdr:blipFill>
      <xdr:spPr>
        <a:xfrm>
          <a:off x="981075" y="321411600"/>
          <a:ext cx="1657350" cy="695325"/>
        </a:xfrm>
        <a:prstGeom prst="rect">
          <a:avLst/>
        </a:prstGeom>
        <a:noFill/>
      </xdr:spPr>
    </xdr:pic>
    <xdr:clientData fLocksWithSheet="0"/>
  </xdr:oneCellAnchor>
  <xdr:oneCellAnchor>
    <xdr:from>
      <xdr:col>1</xdr:col>
      <xdr:colOff>142875</xdr:colOff>
      <xdr:row>1486</xdr:row>
      <xdr:rowOff>66675</xdr:rowOff>
    </xdr:from>
    <xdr:ext cx="1657350" cy="695325"/>
    <xdr:pic>
      <xdr:nvPicPr>
        <xdr:cNvPr id="44" name="image2.png">
          <a:extLst>
            <a:ext uri="{FF2B5EF4-FFF2-40B4-BE49-F238E27FC236}">
              <a16:creationId xmlns:a16="http://schemas.microsoft.com/office/drawing/2014/main" id="{00000000-0008-0000-0300-00002C000000}"/>
            </a:ext>
          </a:extLst>
        </xdr:cNvPr>
        <xdr:cNvPicPr preferRelativeResize="0"/>
      </xdr:nvPicPr>
      <xdr:blipFill>
        <a:blip xmlns:r="http://schemas.openxmlformats.org/officeDocument/2006/relationships" r:embed="rId1" cstate="print"/>
        <a:stretch>
          <a:fillRect/>
        </a:stretch>
      </xdr:blipFill>
      <xdr:spPr>
        <a:xfrm>
          <a:off x="981075" y="330622275"/>
          <a:ext cx="1657350" cy="695325"/>
        </a:xfrm>
        <a:prstGeom prst="rect">
          <a:avLst/>
        </a:prstGeom>
        <a:noFill/>
      </xdr:spPr>
    </xdr:pic>
    <xdr:clientData fLocksWithSheet="0"/>
  </xdr:oneCellAnchor>
  <xdr:oneCellAnchor>
    <xdr:from>
      <xdr:col>1</xdr:col>
      <xdr:colOff>142875</xdr:colOff>
      <xdr:row>1486</xdr:row>
      <xdr:rowOff>66675</xdr:rowOff>
    </xdr:from>
    <xdr:ext cx="1657350" cy="695325"/>
    <xdr:pic>
      <xdr:nvPicPr>
        <xdr:cNvPr id="45" name="image2.png">
          <a:extLst>
            <a:ext uri="{FF2B5EF4-FFF2-40B4-BE49-F238E27FC236}">
              <a16:creationId xmlns:a16="http://schemas.microsoft.com/office/drawing/2014/main" id="{00000000-0008-0000-0300-00002D000000}"/>
            </a:ext>
          </a:extLst>
        </xdr:cNvPr>
        <xdr:cNvPicPr preferRelativeResize="0"/>
      </xdr:nvPicPr>
      <xdr:blipFill>
        <a:blip xmlns:r="http://schemas.openxmlformats.org/officeDocument/2006/relationships" r:embed="rId1" cstate="print"/>
        <a:stretch>
          <a:fillRect/>
        </a:stretch>
      </xdr:blipFill>
      <xdr:spPr>
        <a:xfrm>
          <a:off x="981075" y="330622275"/>
          <a:ext cx="1657350" cy="695325"/>
        </a:xfrm>
        <a:prstGeom prst="rect">
          <a:avLst/>
        </a:prstGeom>
        <a:noFill/>
      </xdr:spPr>
    </xdr:pic>
    <xdr:clientData fLocksWithSheet="0"/>
  </xdr:oneCellAnchor>
  <xdr:oneCellAnchor>
    <xdr:from>
      <xdr:col>1</xdr:col>
      <xdr:colOff>142875</xdr:colOff>
      <xdr:row>1526</xdr:row>
      <xdr:rowOff>66675</xdr:rowOff>
    </xdr:from>
    <xdr:ext cx="1657350" cy="695325"/>
    <xdr:pic>
      <xdr:nvPicPr>
        <xdr:cNvPr id="46" name="image2.png">
          <a:extLst>
            <a:ext uri="{FF2B5EF4-FFF2-40B4-BE49-F238E27FC236}">
              <a16:creationId xmlns:a16="http://schemas.microsoft.com/office/drawing/2014/main" id="{00000000-0008-0000-0300-00002E000000}"/>
            </a:ext>
          </a:extLst>
        </xdr:cNvPr>
        <xdr:cNvPicPr preferRelativeResize="0"/>
      </xdr:nvPicPr>
      <xdr:blipFill>
        <a:blip xmlns:r="http://schemas.openxmlformats.org/officeDocument/2006/relationships" r:embed="rId1" cstate="print"/>
        <a:stretch>
          <a:fillRect/>
        </a:stretch>
      </xdr:blipFill>
      <xdr:spPr>
        <a:xfrm>
          <a:off x="981075" y="340309200"/>
          <a:ext cx="1657350" cy="695325"/>
        </a:xfrm>
        <a:prstGeom prst="rect">
          <a:avLst/>
        </a:prstGeom>
        <a:noFill/>
      </xdr:spPr>
    </xdr:pic>
    <xdr:clientData fLocksWithSheet="0"/>
  </xdr:oneCellAnchor>
  <xdr:oneCellAnchor>
    <xdr:from>
      <xdr:col>1</xdr:col>
      <xdr:colOff>142875</xdr:colOff>
      <xdr:row>1526</xdr:row>
      <xdr:rowOff>66675</xdr:rowOff>
    </xdr:from>
    <xdr:ext cx="1657350" cy="695325"/>
    <xdr:pic>
      <xdr:nvPicPr>
        <xdr:cNvPr id="47" name="image2.png">
          <a:extLst>
            <a:ext uri="{FF2B5EF4-FFF2-40B4-BE49-F238E27FC236}">
              <a16:creationId xmlns:a16="http://schemas.microsoft.com/office/drawing/2014/main" id="{00000000-0008-0000-0300-00002F000000}"/>
            </a:ext>
          </a:extLst>
        </xdr:cNvPr>
        <xdr:cNvPicPr preferRelativeResize="0"/>
      </xdr:nvPicPr>
      <xdr:blipFill>
        <a:blip xmlns:r="http://schemas.openxmlformats.org/officeDocument/2006/relationships" r:embed="rId1" cstate="print"/>
        <a:stretch>
          <a:fillRect/>
        </a:stretch>
      </xdr:blipFill>
      <xdr:spPr>
        <a:xfrm>
          <a:off x="981075" y="340309200"/>
          <a:ext cx="1657350" cy="695325"/>
        </a:xfrm>
        <a:prstGeom prst="rect">
          <a:avLst/>
        </a:prstGeom>
        <a:noFill/>
      </xdr:spPr>
    </xdr:pic>
    <xdr:clientData fLocksWithSheet="0"/>
  </xdr:oneCellAnchor>
  <xdr:oneCellAnchor>
    <xdr:from>
      <xdr:col>1</xdr:col>
      <xdr:colOff>142875</xdr:colOff>
      <xdr:row>1566</xdr:row>
      <xdr:rowOff>66675</xdr:rowOff>
    </xdr:from>
    <xdr:ext cx="1657350" cy="695325"/>
    <xdr:pic>
      <xdr:nvPicPr>
        <xdr:cNvPr id="48" name="image2.png">
          <a:extLst>
            <a:ext uri="{FF2B5EF4-FFF2-40B4-BE49-F238E27FC236}">
              <a16:creationId xmlns:a16="http://schemas.microsoft.com/office/drawing/2014/main" id="{00000000-0008-0000-0300-000030000000}"/>
            </a:ext>
          </a:extLst>
        </xdr:cNvPr>
        <xdr:cNvPicPr preferRelativeResize="0"/>
      </xdr:nvPicPr>
      <xdr:blipFill>
        <a:blip xmlns:r="http://schemas.openxmlformats.org/officeDocument/2006/relationships" r:embed="rId1" cstate="print"/>
        <a:stretch>
          <a:fillRect/>
        </a:stretch>
      </xdr:blipFill>
      <xdr:spPr>
        <a:xfrm>
          <a:off x="981075" y="349796100"/>
          <a:ext cx="1657350" cy="695325"/>
        </a:xfrm>
        <a:prstGeom prst="rect">
          <a:avLst/>
        </a:prstGeom>
        <a:noFill/>
      </xdr:spPr>
    </xdr:pic>
    <xdr:clientData fLocksWithSheet="0"/>
  </xdr:oneCellAnchor>
  <xdr:oneCellAnchor>
    <xdr:from>
      <xdr:col>1</xdr:col>
      <xdr:colOff>142875</xdr:colOff>
      <xdr:row>1566</xdr:row>
      <xdr:rowOff>66675</xdr:rowOff>
    </xdr:from>
    <xdr:ext cx="1657350" cy="695325"/>
    <xdr:pic>
      <xdr:nvPicPr>
        <xdr:cNvPr id="49" name="image2.png">
          <a:extLst>
            <a:ext uri="{FF2B5EF4-FFF2-40B4-BE49-F238E27FC236}">
              <a16:creationId xmlns:a16="http://schemas.microsoft.com/office/drawing/2014/main" id="{00000000-0008-0000-0300-000031000000}"/>
            </a:ext>
          </a:extLst>
        </xdr:cNvPr>
        <xdr:cNvPicPr preferRelativeResize="0"/>
      </xdr:nvPicPr>
      <xdr:blipFill>
        <a:blip xmlns:r="http://schemas.openxmlformats.org/officeDocument/2006/relationships" r:embed="rId1" cstate="print"/>
        <a:stretch>
          <a:fillRect/>
        </a:stretch>
      </xdr:blipFill>
      <xdr:spPr>
        <a:xfrm>
          <a:off x="981075" y="349796100"/>
          <a:ext cx="1657350" cy="695325"/>
        </a:xfrm>
        <a:prstGeom prst="rect">
          <a:avLst/>
        </a:prstGeom>
        <a:noFill/>
      </xdr:spPr>
    </xdr:pic>
    <xdr:clientData fLocksWithSheet="0"/>
  </xdr:oneCellAnchor>
  <xdr:oneCellAnchor>
    <xdr:from>
      <xdr:col>1</xdr:col>
      <xdr:colOff>142875</xdr:colOff>
      <xdr:row>1606</xdr:row>
      <xdr:rowOff>66675</xdr:rowOff>
    </xdr:from>
    <xdr:ext cx="1657350" cy="695325"/>
    <xdr:pic>
      <xdr:nvPicPr>
        <xdr:cNvPr id="50" name="image2.png">
          <a:extLst>
            <a:ext uri="{FF2B5EF4-FFF2-40B4-BE49-F238E27FC236}">
              <a16:creationId xmlns:a16="http://schemas.microsoft.com/office/drawing/2014/main" id="{00000000-0008-0000-0300-000032000000}"/>
            </a:ext>
          </a:extLst>
        </xdr:cNvPr>
        <xdr:cNvPicPr preferRelativeResize="0"/>
      </xdr:nvPicPr>
      <xdr:blipFill>
        <a:blip xmlns:r="http://schemas.openxmlformats.org/officeDocument/2006/relationships" r:embed="rId1" cstate="print"/>
        <a:stretch>
          <a:fillRect/>
        </a:stretch>
      </xdr:blipFill>
      <xdr:spPr>
        <a:xfrm>
          <a:off x="981075" y="359625900"/>
          <a:ext cx="1657350" cy="695325"/>
        </a:xfrm>
        <a:prstGeom prst="rect">
          <a:avLst/>
        </a:prstGeom>
        <a:noFill/>
      </xdr:spPr>
    </xdr:pic>
    <xdr:clientData fLocksWithSheet="0"/>
  </xdr:oneCellAnchor>
  <xdr:oneCellAnchor>
    <xdr:from>
      <xdr:col>1</xdr:col>
      <xdr:colOff>142875</xdr:colOff>
      <xdr:row>1606</xdr:row>
      <xdr:rowOff>66675</xdr:rowOff>
    </xdr:from>
    <xdr:ext cx="1657350" cy="695325"/>
    <xdr:pic>
      <xdr:nvPicPr>
        <xdr:cNvPr id="51" name="image2.png">
          <a:extLst>
            <a:ext uri="{FF2B5EF4-FFF2-40B4-BE49-F238E27FC236}">
              <a16:creationId xmlns:a16="http://schemas.microsoft.com/office/drawing/2014/main" id="{00000000-0008-0000-0300-000033000000}"/>
            </a:ext>
          </a:extLst>
        </xdr:cNvPr>
        <xdr:cNvPicPr preferRelativeResize="0"/>
      </xdr:nvPicPr>
      <xdr:blipFill>
        <a:blip xmlns:r="http://schemas.openxmlformats.org/officeDocument/2006/relationships" r:embed="rId1" cstate="print"/>
        <a:stretch>
          <a:fillRect/>
        </a:stretch>
      </xdr:blipFill>
      <xdr:spPr>
        <a:xfrm>
          <a:off x="981075" y="359625900"/>
          <a:ext cx="1657350" cy="695325"/>
        </a:xfrm>
        <a:prstGeom prst="rect">
          <a:avLst/>
        </a:prstGeom>
        <a:noFill/>
      </xdr:spPr>
    </xdr:pic>
    <xdr:clientData fLocksWithSheet="0"/>
  </xdr:oneCellAnchor>
  <xdr:oneCellAnchor>
    <xdr:from>
      <xdr:col>1</xdr:col>
      <xdr:colOff>142875</xdr:colOff>
      <xdr:row>1687</xdr:row>
      <xdr:rowOff>66675</xdr:rowOff>
    </xdr:from>
    <xdr:ext cx="1657350" cy="695325"/>
    <xdr:pic>
      <xdr:nvPicPr>
        <xdr:cNvPr id="52" name="image2.png">
          <a:extLst>
            <a:ext uri="{FF2B5EF4-FFF2-40B4-BE49-F238E27FC236}">
              <a16:creationId xmlns:a16="http://schemas.microsoft.com/office/drawing/2014/main" id="{00000000-0008-0000-0300-000034000000}"/>
            </a:ext>
          </a:extLst>
        </xdr:cNvPr>
        <xdr:cNvPicPr preferRelativeResize="0"/>
      </xdr:nvPicPr>
      <xdr:blipFill>
        <a:blip xmlns:r="http://schemas.openxmlformats.org/officeDocument/2006/relationships" r:embed="rId1" cstate="print"/>
        <a:stretch>
          <a:fillRect/>
        </a:stretch>
      </xdr:blipFill>
      <xdr:spPr>
        <a:xfrm>
          <a:off x="981075" y="370389150"/>
          <a:ext cx="1657350" cy="695325"/>
        </a:xfrm>
        <a:prstGeom prst="rect">
          <a:avLst/>
        </a:prstGeom>
        <a:noFill/>
      </xdr:spPr>
    </xdr:pic>
    <xdr:clientData fLocksWithSheet="0"/>
  </xdr:oneCellAnchor>
  <xdr:oneCellAnchor>
    <xdr:from>
      <xdr:col>1</xdr:col>
      <xdr:colOff>142875</xdr:colOff>
      <xdr:row>1687</xdr:row>
      <xdr:rowOff>66675</xdr:rowOff>
    </xdr:from>
    <xdr:ext cx="1657350" cy="695325"/>
    <xdr:pic>
      <xdr:nvPicPr>
        <xdr:cNvPr id="53" name="image2.png">
          <a:extLst>
            <a:ext uri="{FF2B5EF4-FFF2-40B4-BE49-F238E27FC236}">
              <a16:creationId xmlns:a16="http://schemas.microsoft.com/office/drawing/2014/main" id="{00000000-0008-0000-0300-000035000000}"/>
            </a:ext>
          </a:extLst>
        </xdr:cNvPr>
        <xdr:cNvPicPr preferRelativeResize="0"/>
      </xdr:nvPicPr>
      <xdr:blipFill>
        <a:blip xmlns:r="http://schemas.openxmlformats.org/officeDocument/2006/relationships" r:embed="rId1" cstate="print"/>
        <a:stretch>
          <a:fillRect/>
        </a:stretch>
      </xdr:blipFill>
      <xdr:spPr>
        <a:xfrm>
          <a:off x="981075" y="370389150"/>
          <a:ext cx="1657350" cy="695325"/>
        </a:xfrm>
        <a:prstGeom prst="rect">
          <a:avLst/>
        </a:prstGeom>
        <a:noFill/>
      </xdr:spPr>
    </xdr:pic>
    <xdr:clientData fLocksWithSheet="0"/>
  </xdr:oneCellAnchor>
  <xdr:oneCellAnchor>
    <xdr:from>
      <xdr:col>1</xdr:col>
      <xdr:colOff>142875</xdr:colOff>
      <xdr:row>1728</xdr:row>
      <xdr:rowOff>66675</xdr:rowOff>
    </xdr:from>
    <xdr:ext cx="1657350" cy="695325"/>
    <xdr:pic>
      <xdr:nvPicPr>
        <xdr:cNvPr id="54" name="image2.png">
          <a:extLst>
            <a:ext uri="{FF2B5EF4-FFF2-40B4-BE49-F238E27FC236}">
              <a16:creationId xmlns:a16="http://schemas.microsoft.com/office/drawing/2014/main" id="{00000000-0008-0000-0300-000036000000}"/>
            </a:ext>
          </a:extLst>
        </xdr:cNvPr>
        <xdr:cNvPicPr preferRelativeResize="0"/>
      </xdr:nvPicPr>
      <xdr:blipFill>
        <a:blip xmlns:r="http://schemas.openxmlformats.org/officeDocument/2006/relationships" r:embed="rId1" cstate="print"/>
        <a:stretch>
          <a:fillRect/>
        </a:stretch>
      </xdr:blipFill>
      <xdr:spPr>
        <a:xfrm>
          <a:off x="981075" y="380533275"/>
          <a:ext cx="1657350" cy="695325"/>
        </a:xfrm>
        <a:prstGeom prst="rect">
          <a:avLst/>
        </a:prstGeom>
        <a:noFill/>
      </xdr:spPr>
    </xdr:pic>
    <xdr:clientData fLocksWithSheet="0"/>
  </xdr:oneCellAnchor>
  <xdr:oneCellAnchor>
    <xdr:from>
      <xdr:col>1</xdr:col>
      <xdr:colOff>142875</xdr:colOff>
      <xdr:row>1728</xdr:row>
      <xdr:rowOff>66675</xdr:rowOff>
    </xdr:from>
    <xdr:ext cx="1657350" cy="695325"/>
    <xdr:pic>
      <xdr:nvPicPr>
        <xdr:cNvPr id="55" name="image2.png">
          <a:extLst>
            <a:ext uri="{FF2B5EF4-FFF2-40B4-BE49-F238E27FC236}">
              <a16:creationId xmlns:a16="http://schemas.microsoft.com/office/drawing/2014/main" id="{00000000-0008-0000-0300-000037000000}"/>
            </a:ext>
          </a:extLst>
        </xdr:cNvPr>
        <xdr:cNvPicPr preferRelativeResize="0"/>
      </xdr:nvPicPr>
      <xdr:blipFill>
        <a:blip xmlns:r="http://schemas.openxmlformats.org/officeDocument/2006/relationships" r:embed="rId1" cstate="print"/>
        <a:stretch>
          <a:fillRect/>
        </a:stretch>
      </xdr:blipFill>
      <xdr:spPr>
        <a:xfrm>
          <a:off x="981075" y="380533275"/>
          <a:ext cx="1657350" cy="695325"/>
        </a:xfrm>
        <a:prstGeom prst="rect">
          <a:avLst/>
        </a:prstGeom>
        <a:noFill/>
      </xdr:spPr>
    </xdr:pic>
    <xdr:clientData fLocksWithSheet="0"/>
  </xdr:oneCellAnchor>
  <xdr:oneCellAnchor>
    <xdr:from>
      <xdr:col>1</xdr:col>
      <xdr:colOff>142875</xdr:colOff>
      <xdr:row>1769</xdr:row>
      <xdr:rowOff>66675</xdr:rowOff>
    </xdr:from>
    <xdr:ext cx="1657350" cy="695325"/>
    <xdr:pic>
      <xdr:nvPicPr>
        <xdr:cNvPr id="56" name="image2.png">
          <a:extLst>
            <a:ext uri="{FF2B5EF4-FFF2-40B4-BE49-F238E27FC236}">
              <a16:creationId xmlns:a16="http://schemas.microsoft.com/office/drawing/2014/main" id="{00000000-0008-0000-0300-000038000000}"/>
            </a:ext>
          </a:extLst>
        </xdr:cNvPr>
        <xdr:cNvPicPr preferRelativeResize="0"/>
      </xdr:nvPicPr>
      <xdr:blipFill>
        <a:blip xmlns:r="http://schemas.openxmlformats.org/officeDocument/2006/relationships" r:embed="rId1" cstate="print"/>
        <a:stretch>
          <a:fillRect/>
        </a:stretch>
      </xdr:blipFill>
      <xdr:spPr>
        <a:xfrm>
          <a:off x="981075" y="390610725"/>
          <a:ext cx="1657350" cy="695325"/>
        </a:xfrm>
        <a:prstGeom prst="rect">
          <a:avLst/>
        </a:prstGeom>
        <a:noFill/>
      </xdr:spPr>
    </xdr:pic>
    <xdr:clientData fLocksWithSheet="0"/>
  </xdr:oneCellAnchor>
  <xdr:oneCellAnchor>
    <xdr:from>
      <xdr:col>1</xdr:col>
      <xdr:colOff>142875</xdr:colOff>
      <xdr:row>1769</xdr:row>
      <xdr:rowOff>66675</xdr:rowOff>
    </xdr:from>
    <xdr:ext cx="1657350" cy="695325"/>
    <xdr:pic>
      <xdr:nvPicPr>
        <xdr:cNvPr id="57" name="image2.png">
          <a:extLst>
            <a:ext uri="{FF2B5EF4-FFF2-40B4-BE49-F238E27FC236}">
              <a16:creationId xmlns:a16="http://schemas.microsoft.com/office/drawing/2014/main" id="{00000000-0008-0000-0300-000039000000}"/>
            </a:ext>
          </a:extLst>
        </xdr:cNvPr>
        <xdr:cNvPicPr preferRelativeResize="0"/>
      </xdr:nvPicPr>
      <xdr:blipFill>
        <a:blip xmlns:r="http://schemas.openxmlformats.org/officeDocument/2006/relationships" r:embed="rId1" cstate="print"/>
        <a:stretch>
          <a:fillRect/>
        </a:stretch>
      </xdr:blipFill>
      <xdr:spPr>
        <a:xfrm>
          <a:off x="981075" y="390610725"/>
          <a:ext cx="1657350" cy="695325"/>
        </a:xfrm>
        <a:prstGeom prst="rect">
          <a:avLst/>
        </a:prstGeom>
        <a:noFill/>
      </xdr:spPr>
    </xdr:pic>
    <xdr:clientData fLocksWithSheet="0"/>
  </xdr:oneCellAnchor>
  <xdr:oneCellAnchor>
    <xdr:from>
      <xdr:col>1</xdr:col>
      <xdr:colOff>142875</xdr:colOff>
      <xdr:row>1853</xdr:row>
      <xdr:rowOff>66675</xdr:rowOff>
    </xdr:from>
    <xdr:ext cx="1657350" cy="695325"/>
    <xdr:pic>
      <xdr:nvPicPr>
        <xdr:cNvPr id="58" name="image2.png">
          <a:extLst>
            <a:ext uri="{FF2B5EF4-FFF2-40B4-BE49-F238E27FC236}">
              <a16:creationId xmlns:a16="http://schemas.microsoft.com/office/drawing/2014/main" id="{00000000-0008-0000-0300-00003A000000}"/>
            </a:ext>
          </a:extLst>
        </xdr:cNvPr>
        <xdr:cNvPicPr preferRelativeResize="0"/>
      </xdr:nvPicPr>
      <xdr:blipFill>
        <a:blip xmlns:r="http://schemas.openxmlformats.org/officeDocument/2006/relationships" r:embed="rId1" cstate="print"/>
        <a:stretch>
          <a:fillRect/>
        </a:stretch>
      </xdr:blipFill>
      <xdr:spPr>
        <a:xfrm>
          <a:off x="981075" y="403726650"/>
          <a:ext cx="1657350" cy="695325"/>
        </a:xfrm>
        <a:prstGeom prst="rect">
          <a:avLst/>
        </a:prstGeom>
        <a:noFill/>
      </xdr:spPr>
    </xdr:pic>
    <xdr:clientData fLocksWithSheet="0"/>
  </xdr:oneCellAnchor>
  <xdr:oneCellAnchor>
    <xdr:from>
      <xdr:col>1</xdr:col>
      <xdr:colOff>142875</xdr:colOff>
      <xdr:row>1853</xdr:row>
      <xdr:rowOff>66675</xdr:rowOff>
    </xdr:from>
    <xdr:ext cx="1657350" cy="695325"/>
    <xdr:pic>
      <xdr:nvPicPr>
        <xdr:cNvPr id="59" name="image2.png">
          <a:extLst>
            <a:ext uri="{FF2B5EF4-FFF2-40B4-BE49-F238E27FC236}">
              <a16:creationId xmlns:a16="http://schemas.microsoft.com/office/drawing/2014/main" id="{00000000-0008-0000-0300-00003B000000}"/>
            </a:ext>
          </a:extLst>
        </xdr:cNvPr>
        <xdr:cNvPicPr preferRelativeResize="0"/>
      </xdr:nvPicPr>
      <xdr:blipFill>
        <a:blip xmlns:r="http://schemas.openxmlformats.org/officeDocument/2006/relationships" r:embed="rId1" cstate="print"/>
        <a:stretch>
          <a:fillRect/>
        </a:stretch>
      </xdr:blipFill>
      <xdr:spPr>
        <a:xfrm>
          <a:off x="981075" y="403726650"/>
          <a:ext cx="1657350" cy="695325"/>
        </a:xfrm>
        <a:prstGeom prst="rect">
          <a:avLst/>
        </a:prstGeom>
        <a:noFill/>
      </xdr:spPr>
    </xdr:pic>
    <xdr:clientData fLocksWithSheet="0"/>
  </xdr:oneCellAnchor>
  <xdr:oneCellAnchor>
    <xdr:from>
      <xdr:col>1</xdr:col>
      <xdr:colOff>142875</xdr:colOff>
      <xdr:row>1894</xdr:row>
      <xdr:rowOff>66675</xdr:rowOff>
    </xdr:from>
    <xdr:ext cx="1657350" cy="695325"/>
    <xdr:pic>
      <xdr:nvPicPr>
        <xdr:cNvPr id="60" name="image2.png">
          <a:extLst>
            <a:ext uri="{FF2B5EF4-FFF2-40B4-BE49-F238E27FC236}">
              <a16:creationId xmlns:a16="http://schemas.microsoft.com/office/drawing/2014/main" id="{00000000-0008-0000-0300-00003C000000}"/>
            </a:ext>
          </a:extLst>
        </xdr:cNvPr>
        <xdr:cNvPicPr preferRelativeResize="0"/>
      </xdr:nvPicPr>
      <xdr:blipFill>
        <a:blip xmlns:r="http://schemas.openxmlformats.org/officeDocument/2006/relationships" r:embed="rId1" cstate="print"/>
        <a:stretch>
          <a:fillRect/>
        </a:stretch>
      </xdr:blipFill>
      <xdr:spPr>
        <a:xfrm>
          <a:off x="981075" y="413118300"/>
          <a:ext cx="1657350" cy="695325"/>
        </a:xfrm>
        <a:prstGeom prst="rect">
          <a:avLst/>
        </a:prstGeom>
        <a:noFill/>
      </xdr:spPr>
    </xdr:pic>
    <xdr:clientData fLocksWithSheet="0"/>
  </xdr:oneCellAnchor>
  <xdr:oneCellAnchor>
    <xdr:from>
      <xdr:col>1</xdr:col>
      <xdr:colOff>142875</xdr:colOff>
      <xdr:row>1894</xdr:row>
      <xdr:rowOff>66675</xdr:rowOff>
    </xdr:from>
    <xdr:ext cx="1657350" cy="695325"/>
    <xdr:pic>
      <xdr:nvPicPr>
        <xdr:cNvPr id="61" name="image2.png">
          <a:extLst>
            <a:ext uri="{FF2B5EF4-FFF2-40B4-BE49-F238E27FC236}">
              <a16:creationId xmlns:a16="http://schemas.microsoft.com/office/drawing/2014/main" id="{00000000-0008-0000-0300-00003D000000}"/>
            </a:ext>
          </a:extLst>
        </xdr:cNvPr>
        <xdr:cNvPicPr preferRelativeResize="0"/>
      </xdr:nvPicPr>
      <xdr:blipFill>
        <a:blip xmlns:r="http://schemas.openxmlformats.org/officeDocument/2006/relationships" r:embed="rId1" cstate="print"/>
        <a:stretch>
          <a:fillRect/>
        </a:stretch>
      </xdr:blipFill>
      <xdr:spPr>
        <a:xfrm>
          <a:off x="981075" y="413118300"/>
          <a:ext cx="1657350" cy="695325"/>
        </a:xfrm>
        <a:prstGeom prst="rect">
          <a:avLst/>
        </a:prstGeom>
        <a:noFill/>
      </xdr:spPr>
    </xdr:pic>
    <xdr:clientData fLocksWithSheet="0"/>
  </xdr:oneCellAnchor>
  <xdr:oneCellAnchor>
    <xdr:from>
      <xdr:col>1</xdr:col>
      <xdr:colOff>142875</xdr:colOff>
      <xdr:row>1647</xdr:row>
      <xdr:rowOff>66675</xdr:rowOff>
    </xdr:from>
    <xdr:ext cx="1657350" cy="695325"/>
    <xdr:pic>
      <xdr:nvPicPr>
        <xdr:cNvPr id="62" name="image2.png">
          <a:extLst>
            <a:ext uri="{FF2B5EF4-FFF2-40B4-BE49-F238E27FC236}">
              <a16:creationId xmlns:a16="http://schemas.microsoft.com/office/drawing/2014/main" id="{00000000-0008-0000-0300-00003E000000}"/>
            </a:ext>
          </a:extLst>
        </xdr:cNvPr>
        <xdr:cNvPicPr preferRelativeResize="0"/>
      </xdr:nvPicPr>
      <xdr:blipFill>
        <a:blip xmlns:r="http://schemas.openxmlformats.org/officeDocument/2006/relationships" r:embed="rId1" cstate="print"/>
        <a:stretch>
          <a:fillRect/>
        </a:stretch>
      </xdr:blipFill>
      <xdr:spPr>
        <a:xfrm>
          <a:off x="981075" y="377066175"/>
          <a:ext cx="1657350" cy="695325"/>
        </a:xfrm>
        <a:prstGeom prst="rect">
          <a:avLst/>
        </a:prstGeom>
        <a:noFill/>
      </xdr:spPr>
    </xdr:pic>
    <xdr:clientData fLocksWithSheet="0"/>
  </xdr:oneCellAnchor>
  <xdr:oneCellAnchor>
    <xdr:from>
      <xdr:col>1</xdr:col>
      <xdr:colOff>142875</xdr:colOff>
      <xdr:row>1647</xdr:row>
      <xdr:rowOff>66675</xdr:rowOff>
    </xdr:from>
    <xdr:ext cx="1657350" cy="695325"/>
    <xdr:pic>
      <xdr:nvPicPr>
        <xdr:cNvPr id="63" name="image2.png">
          <a:extLst>
            <a:ext uri="{FF2B5EF4-FFF2-40B4-BE49-F238E27FC236}">
              <a16:creationId xmlns:a16="http://schemas.microsoft.com/office/drawing/2014/main" id="{00000000-0008-0000-0300-00003F000000}"/>
            </a:ext>
          </a:extLst>
        </xdr:cNvPr>
        <xdr:cNvPicPr preferRelativeResize="0"/>
      </xdr:nvPicPr>
      <xdr:blipFill>
        <a:blip xmlns:r="http://schemas.openxmlformats.org/officeDocument/2006/relationships" r:embed="rId1" cstate="print"/>
        <a:stretch>
          <a:fillRect/>
        </a:stretch>
      </xdr:blipFill>
      <xdr:spPr>
        <a:xfrm>
          <a:off x="981075" y="377066175"/>
          <a:ext cx="1657350" cy="695325"/>
        </a:xfrm>
        <a:prstGeom prst="rect">
          <a:avLst/>
        </a:prstGeom>
        <a:noFill/>
      </xdr:spPr>
    </xdr:pic>
    <xdr:clientData fLocksWithSheet="0"/>
  </xdr:oneCellAnchor>
  <xdr:oneCellAnchor>
    <xdr:from>
      <xdr:col>1</xdr:col>
      <xdr:colOff>142875</xdr:colOff>
      <xdr:row>1687</xdr:row>
      <xdr:rowOff>66675</xdr:rowOff>
    </xdr:from>
    <xdr:ext cx="1657350" cy="695325"/>
    <xdr:pic>
      <xdr:nvPicPr>
        <xdr:cNvPr id="64" name="image2.png">
          <a:extLst>
            <a:ext uri="{FF2B5EF4-FFF2-40B4-BE49-F238E27FC236}">
              <a16:creationId xmlns:a16="http://schemas.microsoft.com/office/drawing/2014/main" id="{00000000-0008-0000-0300-000040000000}"/>
            </a:ext>
          </a:extLst>
        </xdr:cNvPr>
        <xdr:cNvPicPr preferRelativeResize="0"/>
      </xdr:nvPicPr>
      <xdr:blipFill>
        <a:blip xmlns:r="http://schemas.openxmlformats.org/officeDocument/2006/relationships" r:embed="rId1" cstate="print"/>
        <a:stretch>
          <a:fillRect/>
        </a:stretch>
      </xdr:blipFill>
      <xdr:spPr>
        <a:xfrm>
          <a:off x="981075" y="387105525"/>
          <a:ext cx="1657350" cy="695325"/>
        </a:xfrm>
        <a:prstGeom prst="rect">
          <a:avLst/>
        </a:prstGeom>
        <a:noFill/>
      </xdr:spPr>
    </xdr:pic>
    <xdr:clientData fLocksWithSheet="0"/>
  </xdr:oneCellAnchor>
  <xdr:oneCellAnchor>
    <xdr:from>
      <xdr:col>1</xdr:col>
      <xdr:colOff>142875</xdr:colOff>
      <xdr:row>1687</xdr:row>
      <xdr:rowOff>66675</xdr:rowOff>
    </xdr:from>
    <xdr:ext cx="1657350" cy="695325"/>
    <xdr:pic>
      <xdr:nvPicPr>
        <xdr:cNvPr id="65" name="image2.png">
          <a:extLst>
            <a:ext uri="{FF2B5EF4-FFF2-40B4-BE49-F238E27FC236}">
              <a16:creationId xmlns:a16="http://schemas.microsoft.com/office/drawing/2014/main" id="{00000000-0008-0000-0300-000041000000}"/>
            </a:ext>
          </a:extLst>
        </xdr:cNvPr>
        <xdr:cNvPicPr preferRelativeResize="0"/>
      </xdr:nvPicPr>
      <xdr:blipFill>
        <a:blip xmlns:r="http://schemas.openxmlformats.org/officeDocument/2006/relationships" r:embed="rId1" cstate="print"/>
        <a:stretch>
          <a:fillRect/>
        </a:stretch>
      </xdr:blipFill>
      <xdr:spPr>
        <a:xfrm>
          <a:off x="981075" y="387105525"/>
          <a:ext cx="1657350" cy="695325"/>
        </a:xfrm>
        <a:prstGeom prst="rect">
          <a:avLst/>
        </a:prstGeom>
        <a:noFill/>
      </xdr:spPr>
    </xdr:pic>
    <xdr:clientData fLocksWithSheet="0"/>
  </xdr:oneCellAnchor>
  <xdr:oneCellAnchor>
    <xdr:from>
      <xdr:col>1</xdr:col>
      <xdr:colOff>142875</xdr:colOff>
      <xdr:row>1769</xdr:row>
      <xdr:rowOff>66675</xdr:rowOff>
    </xdr:from>
    <xdr:ext cx="1657350" cy="695325"/>
    <xdr:pic>
      <xdr:nvPicPr>
        <xdr:cNvPr id="66" name="image2.png">
          <a:extLst>
            <a:ext uri="{FF2B5EF4-FFF2-40B4-BE49-F238E27FC236}">
              <a16:creationId xmlns:a16="http://schemas.microsoft.com/office/drawing/2014/main" id="{00000000-0008-0000-0300-000042000000}"/>
            </a:ext>
          </a:extLst>
        </xdr:cNvPr>
        <xdr:cNvPicPr preferRelativeResize="0"/>
      </xdr:nvPicPr>
      <xdr:blipFill>
        <a:blip xmlns:r="http://schemas.openxmlformats.org/officeDocument/2006/relationships" r:embed="rId1" cstate="print"/>
        <a:stretch>
          <a:fillRect/>
        </a:stretch>
      </xdr:blipFill>
      <xdr:spPr>
        <a:xfrm>
          <a:off x="981075" y="409117800"/>
          <a:ext cx="1657350" cy="695325"/>
        </a:xfrm>
        <a:prstGeom prst="rect">
          <a:avLst/>
        </a:prstGeom>
        <a:noFill/>
      </xdr:spPr>
    </xdr:pic>
    <xdr:clientData fLocksWithSheet="0"/>
  </xdr:oneCellAnchor>
  <xdr:oneCellAnchor>
    <xdr:from>
      <xdr:col>1</xdr:col>
      <xdr:colOff>142875</xdr:colOff>
      <xdr:row>1769</xdr:row>
      <xdr:rowOff>66675</xdr:rowOff>
    </xdr:from>
    <xdr:ext cx="1657350" cy="695325"/>
    <xdr:pic>
      <xdr:nvPicPr>
        <xdr:cNvPr id="67" name="image2.png">
          <a:extLst>
            <a:ext uri="{FF2B5EF4-FFF2-40B4-BE49-F238E27FC236}">
              <a16:creationId xmlns:a16="http://schemas.microsoft.com/office/drawing/2014/main" id="{00000000-0008-0000-0300-000043000000}"/>
            </a:ext>
          </a:extLst>
        </xdr:cNvPr>
        <xdr:cNvPicPr preferRelativeResize="0"/>
      </xdr:nvPicPr>
      <xdr:blipFill>
        <a:blip xmlns:r="http://schemas.openxmlformats.org/officeDocument/2006/relationships" r:embed="rId1" cstate="print"/>
        <a:stretch>
          <a:fillRect/>
        </a:stretch>
      </xdr:blipFill>
      <xdr:spPr>
        <a:xfrm>
          <a:off x="981075" y="409117800"/>
          <a:ext cx="1657350" cy="695325"/>
        </a:xfrm>
        <a:prstGeom prst="rect">
          <a:avLst/>
        </a:prstGeom>
        <a:noFill/>
      </xdr:spPr>
    </xdr:pic>
    <xdr:clientData fLocksWithSheet="0"/>
  </xdr:oneCellAnchor>
  <xdr:oneCellAnchor>
    <xdr:from>
      <xdr:col>1</xdr:col>
      <xdr:colOff>142875</xdr:colOff>
      <xdr:row>1811</xdr:row>
      <xdr:rowOff>66675</xdr:rowOff>
    </xdr:from>
    <xdr:ext cx="1657350" cy="695325"/>
    <xdr:pic>
      <xdr:nvPicPr>
        <xdr:cNvPr id="68" name="image2.png">
          <a:extLst>
            <a:ext uri="{FF2B5EF4-FFF2-40B4-BE49-F238E27FC236}">
              <a16:creationId xmlns:a16="http://schemas.microsoft.com/office/drawing/2014/main" id="{00000000-0008-0000-0300-000044000000}"/>
            </a:ext>
          </a:extLst>
        </xdr:cNvPr>
        <xdr:cNvPicPr preferRelativeResize="0"/>
      </xdr:nvPicPr>
      <xdr:blipFill>
        <a:blip xmlns:r="http://schemas.openxmlformats.org/officeDocument/2006/relationships" r:embed="rId1" cstate="print"/>
        <a:stretch>
          <a:fillRect/>
        </a:stretch>
      </xdr:blipFill>
      <xdr:spPr>
        <a:xfrm>
          <a:off x="981075" y="419366700"/>
          <a:ext cx="1657350" cy="695325"/>
        </a:xfrm>
        <a:prstGeom prst="rect">
          <a:avLst/>
        </a:prstGeom>
        <a:noFill/>
      </xdr:spPr>
    </xdr:pic>
    <xdr:clientData fLocksWithSheet="0"/>
  </xdr:oneCellAnchor>
  <xdr:oneCellAnchor>
    <xdr:from>
      <xdr:col>1</xdr:col>
      <xdr:colOff>142875</xdr:colOff>
      <xdr:row>1811</xdr:row>
      <xdr:rowOff>66675</xdr:rowOff>
    </xdr:from>
    <xdr:ext cx="1657350" cy="695325"/>
    <xdr:pic>
      <xdr:nvPicPr>
        <xdr:cNvPr id="69" name="image2.png">
          <a:extLst>
            <a:ext uri="{FF2B5EF4-FFF2-40B4-BE49-F238E27FC236}">
              <a16:creationId xmlns:a16="http://schemas.microsoft.com/office/drawing/2014/main" id="{00000000-0008-0000-0300-000045000000}"/>
            </a:ext>
          </a:extLst>
        </xdr:cNvPr>
        <xdr:cNvPicPr preferRelativeResize="0"/>
      </xdr:nvPicPr>
      <xdr:blipFill>
        <a:blip xmlns:r="http://schemas.openxmlformats.org/officeDocument/2006/relationships" r:embed="rId1" cstate="print"/>
        <a:stretch>
          <a:fillRect/>
        </a:stretch>
      </xdr:blipFill>
      <xdr:spPr>
        <a:xfrm>
          <a:off x="981075" y="419366700"/>
          <a:ext cx="1657350" cy="695325"/>
        </a:xfrm>
        <a:prstGeom prst="rect">
          <a:avLst/>
        </a:prstGeom>
        <a:noFill/>
      </xdr:spPr>
    </xdr:pic>
    <xdr:clientData fLocksWithSheet="0"/>
  </xdr:oneCellAnchor>
  <xdr:oneCellAnchor>
    <xdr:from>
      <xdr:col>1</xdr:col>
      <xdr:colOff>142875</xdr:colOff>
      <xdr:row>1936</xdr:row>
      <xdr:rowOff>66675</xdr:rowOff>
    </xdr:from>
    <xdr:ext cx="1657350" cy="695325"/>
    <xdr:pic>
      <xdr:nvPicPr>
        <xdr:cNvPr id="70" name="image2.png">
          <a:extLst>
            <a:ext uri="{FF2B5EF4-FFF2-40B4-BE49-F238E27FC236}">
              <a16:creationId xmlns:a16="http://schemas.microsoft.com/office/drawing/2014/main" id="{00000000-0008-0000-0300-000046000000}"/>
            </a:ext>
          </a:extLst>
        </xdr:cNvPr>
        <xdr:cNvPicPr preferRelativeResize="0"/>
      </xdr:nvPicPr>
      <xdr:blipFill>
        <a:blip xmlns:r="http://schemas.openxmlformats.org/officeDocument/2006/relationships" r:embed="rId1" cstate="print"/>
        <a:stretch>
          <a:fillRect/>
        </a:stretch>
      </xdr:blipFill>
      <xdr:spPr>
        <a:xfrm>
          <a:off x="981075" y="448417950"/>
          <a:ext cx="1657350" cy="695325"/>
        </a:xfrm>
        <a:prstGeom prst="rect">
          <a:avLst/>
        </a:prstGeom>
        <a:noFill/>
      </xdr:spPr>
    </xdr:pic>
    <xdr:clientData fLocksWithSheet="0"/>
  </xdr:oneCellAnchor>
  <xdr:oneCellAnchor>
    <xdr:from>
      <xdr:col>1</xdr:col>
      <xdr:colOff>142875</xdr:colOff>
      <xdr:row>1936</xdr:row>
      <xdr:rowOff>66675</xdr:rowOff>
    </xdr:from>
    <xdr:ext cx="1657350" cy="695325"/>
    <xdr:pic>
      <xdr:nvPicPr>
        <xdr:cNvPr id="71" name="image2.png">
          <a:extLst>
            <a:ext uri="{FF2B5EF4-FFF2-40B4-BE49-F238E27FC236}">
              <a16:creationId xmlns:a16="http://schemas.microsoft.com/office/drawing/2014/main" id="{00000000-0008-0000-0300-000047000000}"/>
            </a:ext>
          </a:extLst>
        </xdr:cNvPr>
        <xdr:cNvPicPr preferRelativeResize="0"/>
      </xdr:nvPicPr>
      <xdr:blipFill>
        <a:blip xmlns:r="http://schemas.openxmlformats.org/officeDocument/2006/relationships" r:embed="rId1" cstate="print"/>
        <a:stretch>
          <a:fillRect/>
        </a:stretch>
      </xdr:blipFill>
      <xdr:spPr>
        <a:xfrm>
          <a:off x="981075" y="448417950"/>
          <a:ext cx="1657350" cy="695325"/>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1</xdr:col>
      <xdr:colOff>142875</xdr:colOff>
      <xdr:row>3</xdr:row>
      <xdr:rowOff>66675</xdr:rowOff>
    </xdr:from>
    <xdr:ext cx="1657350" cy="695325"/>
    <xdr:pic>
      <xdr:nvPicPr>
        <xdr:cNvPr id="2" name="image2.png">
          <a:extLst>
            <a:ext uri="{FF2B5EF4-FFF2-40B4-BE49-F238E27FC236}">
              <a16:creationId xmlns:a16="http://schemas.microsoft.com/office/drawing/2014/main" id="{DA317200-D2EB-BB46-9696-8ACBB7B7772E}"/>
            </a:ext>
          </a:extLst>
        </xdr:cNvPr>
        <xdr:cNvPicPr preferRelativeResize="0"/>
      </xdr:nvPicPr>
      <xdr:blipFill>
        <a:blip xmlns:r="http://schemas.openxmlformats.org/officeDocument/2006/relationships" r:embed="rId1" cstate="print"/>
        <a:stretch>
          <a:fillRect/>
        </a:stretch>
      </xdr:blipFill>
      <xdr:spPr>
        <a:xfrm>
          <a:off x="1031875" y="638175"/>
          <a:ext cx="1657350" cy="695325"/>
        </a:xfrm>
        <a:prstGeom prst="rect">
          <a:avLst/>
        </a:prstGeom>
        <a:noFill/>
      </xdr:spPr>
    </xdr:pic>
    <xdr:clientData fLocksWithSheet="0"/>
  </xdr:oneCellAnchor>
  <xdr:oneCellAnchor>
    <xdr:from>
      <xdr:col>1</xdr:col>
      <xdr:colOff>142875</xdr:colOff>
      <xdr:row>42</xdr:row>
      <xdr:rowOff>66675</xdr:rowOff>
    </xdr:from>
    <xdr:ext cx="1657350" cy="695325"/>
    <xdr:pic>
      <xdr:nvPicPr>
        <xdr:cNvPr id="3" name="image2.png">
          <a:extLst>
            <a:ext uri="{FF2B5EF4-FFF2-40B4-BE49-F238E27FC236}">
              <a16:creationId xmlns:a16="http://schemas.microsoft.com/office/drawing/2014/main" id="{42606416-AB6E-4445-924D-D6202A61F0E8}"/>
            </a:ext>
          </a:extLst>
        </xdr:cNvPr>
        <xdr:cNvPicPr preferRelativeResize="0"/>
      </xdr:nvPicPr>
      <xdr:blipFill>
        <a:blip xmlns:r="http://schemas.openxmlformats.org/officeDocument/2006/relationships" r:embed="rId1" cstate="print"/>
        <a:stretch>
          <a:fillRect/>
        </a:stretch>
      </xdr:blipFill>
      <xdr:spPr>
        <a:xfrm>
          <a:off x="1031875" y="8689975"/>
          <a:ext cx="1657350" cy="695325"/>
        </a:xfrm>
        <a:prstGeom prst="rect">
          <a:avLst/>
        </a:prstGeom>
        <a:noFill/>
      </xdr:spPr>
    </xdr:pic>
    <xdr:clientData fLocksWithSheet="0"/>
  </xdr:oneCellAnchor>
  <xdr:oneCellAnchor>
    <xdr:from>
      <xdr:col>1</xdr:col>
      <xdr:colOff>142875</xdr:colOff>
      <xdr:row>81</xdr:row>
      <xdr:rowOff>66675</xdr:rowOff>
    </xdr:from>
    <xdr:ext cx="1657350" cy="695325"/>
    <xdr:pic>
      <xdr:nvPicPr>
        <xdr:cNvPr id="4" name="image2.png">
          <a:extLst>
            <a:ext uri="{FF2B5EF4-FFF2-40B4-BE49-F238E27FC236}">
              <a16:creationId xmlns:a16="http://schemas.microsoft.com/office/drawing/2014/main" id="{81C421DE-43DD-EB4B-8391-2C8D57DEBBBF}"/>
            </a:ext>
          </a:extLst>
        </xdr:cNvPr>
        <xdr:cNvPicPr preferRelativeResize="0"/>
      </xdr:nvPicPr>
      <xdr:blipFill>
        <a:blip xmlns:r="http://schemas.openxmlformats.org/officeDocument/2006/relationships" r:embed="rId1" cstate="print"/>
        <a:stretch>
          <a:fillRect/>
        </a:stretch>
      </xdr:blipFill>
      <xdr:spPr>
        <a:xfrm>
          <a:off x="1031875" y="17224375"/>
          <a:ext cx="1657350" cy="695325"/>
        </a:xfrm>
        <a:prstGeom prst="rect">
          <a:avLst/>
        </a:prstGeom>
        <a:noFill/>
      </xdr:spPr>
    </xdr:pic>
    <xdr:clientData fLocksWithSheet="0"/>
  </xdr:oneCellAnchor>
  <xdr:oneCellAnchor>
    <xdr:from>
      <xdr:col>1</xdr:col>
      <xdr:colOff>142875</xdr:colOff>
      <xdr:row>120</xdr:row>
      <xdr:rowOff>66675</xdr:rowOff>
    </xdr:from>
    <xdr:ext cx="1657350" cy="695325"/>
    <xdr:pic>
      <xdr:nvPicPr>
        <xdr:cNvPr id="5" name="image2.png">
          <a:extLst>
            <a:ext uri="{FF2B5EF4-FFF2-40B4-BE49-F238E27FC236}">
              <a16:creationId xmlns:a16="http://schemas.microsoft.com/office/drawing/2014/main" id="{1E274112-B401-674B-B68F-6100DC5489AE}"/>
            </a:ext>
          </a:extLst>
        </xdr:cNvPr>
        <xdr:cNvPicPr preferRelativeResize="0"/>
      </xdr:nvPicPr>
      <xdr:blipFill>
        <a:blip xmlns:r="http://schemas.openxmlformats.org/officeDocument/2006/relationships" r:embed="rId1" cstate="print"/>
        <a:stretch>
          <a:fillRect/>
        </a:stretch>
      </xdr:blipFill>
      <xdr:spPr>
        <a:xfrm>
          <a:off x="1031875" y="25758775"/>
          <a:ext cx="1657350" cy="695325"/>
        </a:xfrm>
        <a:prstGeom prst="rect">
          <a:avLst/>
        </a:prstGeom>
        <a:noFill/>
      </xdr:spPr>
    </xdr:pic>
    <xdr:clientData fLocksWithSheet="0"/>
  </xdr:oneCellAnchor>
  <xdr:oneCellAnchor>
    <xdr:from>
      <xdr:col>1</xdr:col>
      <xdr:colOff>142875</xdr:colOff>
      <xdr:row>159</xdr:row>
      <xdr:rowOff>66675</xdr:rowOff>
    </xdr:from>
    <xdr:ext cx="1657350" cy="695325"/>
    <xdr:pic>
      <xdr:nvPicPr>
        <xdr:cNvPr id="6" name="image2.png">
          <a:extLst>
            <a:ext uri="{FF2B5EF4-FFF2-40B4-BE49-F238E27FC236}">
              <a16:creationId xmlns:a16="http://schemas.microsoft.com/office/drawing/2014/main" id="{A7E49899-739F-B046-B951-4474A73C6AD5}"/>
            </a:ext>
          </a:extLst>
        </xdr:cNvPr>
        <xdr:cNvPicPr preferRelativeResize="0"/>
      </xdr:nvPicPr>
      <xdr:blipFill>
        <a:blip xmlns:r="http://schemas.openxmlformats.org/officeDocument/2006/relationships" r:embed="rId1" cstate="print"/>
        <a:stretch>
          <a:fillRect/>
        </a:stretch>
      </xdr:blipFill>
      <xdr:spPr>
        <a:xfrm>
          <a:off x="1031875" y="33861375"/>
          <a:ext cx="1657350" cy="695325"/>
        </a:xfrm>
        <a:prstGeom prst="rect">
          <a:avLst/>
        </a:prstGeom>
        <a:noFill/>
      </xdr:spPr>
    </xdr:pic>
    <xdr:clientData fLocksWithSheet="0"/>
  </xdr:oneCellAnchor>
  <xdr:oneCellAnchor>
    <xdr:from>
      <xdr:col>1</xdr:col>
      <xdr:colOff>142875</xdr:colOff>
      <xdr:row>197</xdr:row>
      <xdr:rowOff>66675</xdr:rowOff>
    </xdr:from>
    <xdr:ext cx="1657350" cy="695325"/>
    <xdr:pic>
      <xdr:nvPicPr>
        <xdr:cNvPr id="7" name="image2.png">
          <a:extLst>
            <a:ext uri="{FF2B5EF4-FFF2-40B4-BE49-F238E27FC236}">
              <a16:creationId xmlns:a16="http://schemas.microsoft.com/office/drawing/2014/main" id="{0E67D331-2120-8144-B2D8-5856CBC80CA0}"/>
            </a:ext>
          </a:extLst>
        </xdr:cNvPr>
        <xdr:cNvPicPr preferRelativeResize="0"/>
      </xdr:nvPicPr>
      <xdr:blipFill>
        <a:blip xmlns:r="http://schemas.openxmlformats.org/officeDocument/2006/relationships" r:embed="rId1" cstate="print"/>
        <a:stretch>
          <a:fillRect/>
        </a:stretch>
      </xdr:blipFill>
      <xdr:spPr>
        <a:xfrm>
          <a:off x="1031875" y="42357675"/>
          <a:ext cx="1657350" cy="695325"/>
        </a:xfrm>
        <a:prstGeom prst="rect">
          <a:avLst/>
        </a:prstGeom>
        <a:noFill/>
      </xdr:spPr>
    </xdr:pic>
    <xdr:clientData fLocksWithSheet="0"/>
  </xdr:oneCellAnchor>
  <xdr:oneCellAnchor>
    <xdr:from>
      <xdr:col>1</xdr:col>
      <xdr:colOff>142875</xdr:colOff>
      <xdr:row>236</xdr:row>
      <xdr:rowOff>66675</xdr:rowOff>
    </xdr:from>
    <xdr:ext cx="1657350" cy="695325"/>
    <xdr:pic>
      <xdr:nvPicPr>
        <xdr:cNvPr id="8" name="image2.png">
          <a:extLst>
            <a:ext uri="{FF2B5EF4-FFF2-40B4-BE49-F238E27FC236}">
              <a16:creationId xmlns:a16="http://schemas.microsoft.com/office/drawing/2014/main" id="{53641641-7084-504F-8C90-97F4BC853C42}"/>
            </a:ext>
          </a:extLst>
        </xdr:cNvPr>
        <xdr:cNvPicPr preferRelativeResize="0"/>
      </xdr:nvPicPr>
      <xdr:blipFill>
        <a:blip xmlns:r="http://schemas.openxmlformats.org/officeDocument/2006/relationships" r:embed="rId1" cstate="print"/>
        <a:stretch>
          <a:fillRect/>
        </a:stretch>
      </xdr:blipFill>
      <xdr:spPr>
        <a:xfrm>
          <a:off x="1031875" y="50930175"/>
          <a:ext cx="1657350" cy="695325"/>
        </a:xfrm>
        <a:prstGeom prst="rect">
          <a:avLst/>
        </a:prstGeom>
        <a:noFill/>
      </xdr:spPr>
    </xdr:pic>
    <xdr:clientData fLocksWithSheet="0"/>
  </xdr:oneCellAnchor>
  <xdr:oneCellAnchor>
    <xdr:from>
      <xdr:col>1</xdr:col>
      <xdr:colOff>142875</xdr:colOff>
      <xdr:row>275</xdr:row>
      <xdr:rowOff>66675</xdr:rowOff>
    </xdr:from>
    <xdr:ext cx="1657350" cy="695325"/>
    <xdr:pic>
      <xdr:nvPicPr>
        <xdr:cNvPr id="9" name="image2.png">
          <a:extLst>
            <a:ext uri="{FF2B5EF4-FFF2-40B4-BE49-F238E27FC236}">
              <a16:creationId xmlns:a16="http://schemas.microsoft.com/office/drawing/2014/main" id="{6E8C3DED-39D4-4D4F-AC80-A3E6668791F5}"/>
            </a:ext>
          </a:extLst>
        </xdr:cNvPr>
        <xdr:cNvPicPr preferRelativeResize="0"/>
      </xdr:nvPicPr>
      <xdr:blipFill>
        <a:blip xmlns:r="http://schemas.openxmlformats.org/officeDocument/2006/relationships" r:embed="rId1" cstate="print"/>
        <a:stretch>
          <a:fillRect/>
        </a:stretch>
      </xdr:blipFill>
      <xdr:spPr>
        <a:xfrm>
          <a:off x="1031875" y="59210575"/>
          <a:ext cx="1657350" cy="695325"/>
        </a:xfrm>
        <a:prstGeom prst="rect">
          <a:avLst/>
        </a:prstGeom>
        <a:noFill/>
      </xdr:spPr>
    </xdr:pic>
    <xdr:clientData fLocksWithSheet="0"/>
  </xdr:oneCellAnchor>
  <xdr:oneCellAnchor>
    <xdr:from>
      <xdr:col>1</xdr:col>
      <xdr:colOff>142875</xdr:colOff>
      <xdr:row>314</xdr:row>
      <xdr:rowOff>66675</xdr:rowOff>
    </xdr:from>
    <xdr:ext cx="1657350" cy="695325"/>
    <xdr:pic>
      <xdr:nvPicPr>
        <xdr:cNvPr id="10" name="image2.png">
          <a:extLst>
            <a:ext uri="{FF2B5EF4-FFF2-40B4-BE49-F238E27FC236}">
              <a16:creationId xmlns:a16="http://schemas.microsoft.com/office/drawing/2014/main" id="{5E6C2C68-6038-FA41-876B-274E652EB6BA}"/>
            </a:ext>
          </a:extLst>
        </xdr:cNvPr>
        <xdr:cNvPicPr preferRelativeResize="0"/>
      </xdr:nvPicPr>
      <xdr:blipFill>
        <a:blip xmlns:r="http://schemas.openxmlformats.org/officeDocument/2006/relationships" r:embed="rId1" cstate="print"/>
        <a:stretch>
          <a:fillRect/>
        </a:stretch>
      </xdr:blipFill>
      <xdr:spPr>
        <a:xfrm>
          <a:off x="1031875" y="67198875"/>
          <a:ext cx="1657350" cy="695325"/>
        </a:xfrm>
        <a:prstGeom prst="rect">
          <a:avLst/>
        </a:prstGeom>
        <a:noFill/>
      </xdr:spPr>
    </xdr:pic>
    <xdr:clientData fLocksWithSheet="0"/>
  </xdr:oneCellAnchor>
  <xdr:oneCellAnchor>
    <xdr:from>
      <xdr:col>1</xdr:col>
      <xdr:colOff>142875</xdr:colOff>
      <xdr:row>353</xdr:row>
      <xdr:rowOff>66675</xdr:rowOff>
    </xdr:from>
    <xdr:ext cx="1657350" cy="695325"/>
    <xdr:pic>
      <xdr:nvPicPr>
        <xdr:cNvPr id="11" name="image2.png">
          <a:extLst>
            <a:ext uri="{FF2B5EF4-FFF2-40B4-BE49-F238E27FC236}">
              <a16:creationId xmlns:a16="http://schemas.microsoft.com/office/drawing/2014/main" id="{CB43C263-627D-0444-8EB6-DF8D02CB9789}"/>
            </a:ext>
          </a:extLst>
        </xdr:cNvPr>
        <xdr:cNvPicPr preferRelativeResize="0"/>
      </xdr:nvPicPr>
      <xdr:blipFill>
        <a:blip xmlns:r="http://schemas.openxmlformats.org/officeDocument/2006/relationships" r:embed="rId1" cstate="print"/>
        <a:stretch>
          <a:fillRect/>
        </a:stretch>
      </xdr:blipFill>
      <xdr:spPr>
        <a:xfrm>
          <a:off x="1031875" y="76126975"/>
          <a:ext cx="1657350" cy="695325"/>
        </a:xfrm>
        <a:prstGeom prst="rect">
          <a:avLst/>
        </a:prstGeom>
        <a:noFill/>
      </xdr:spPr>
    </xdr:pic>
    <xdr:clientData fLocksWithSheet="0"/>
  </xdr:oneCellAnchor>
  <xdr:oneCellAnchor>
    <xdr:from>
      <xdr:col>1</xdr:col>
      <xdr:colOff>142875</xdr:colOff>
      <xdr:row>392</xdr:row>
      <xdr:rowOff>66675</xdr:rowOff>
    </xdr:from>
    <xdr:ext cx="1657350" cy="695325"/>
    <xdr:pic>
      <xdr:nvPicPr>
        <xdr:cNvPr id="12" name="image2.png">
          <a:extLst>
            <a:ext uri="{FF2B5EF4-FFF2-40B4-BE49-F238E27FC236}">
              <a16:creationId xmlns:a16="http://schemas.microsoft.com/office/drawing/2014/main" id="{3CA00509-099C-6B4E-ADED-73C5F2B1D9BB}"/>
            </a:ext>
          </a:extLst>
        </xdr:cNvPr>
        <xdr:cNvPicPr preferRelativeResize="0"/>
      </xdr:nvPicPr>
      <xdr:blipFill>
        <a:blip xmlns:r="http://schemas.openxmlformats.org/officeDocument/2006/relationships" r:embed="rId1" cstate="print"/>
        <a:stretch>
          <a:fillRect/>
        </a:stretch>
      </xdr:blipFill>
      <xdr:spPr>
        <a:xfrm>
          <a:off x="1031875" y="85055075"/>
          <a:ext cx="1657350" cy="695325"/>
        </a:xfrm>
        <a:prstGeom prst="rect">
          <a:avLst/>
        </a:prstGeom>
        <a:noFill/>
      </xdr:spPr>
    </xdr:pic>
    <xdr:clientData fLocksWithSheet="0"/>
  </xdr:oneCellAnchor>
  <xdr:oneCellAnchor>
    <xdr:from>
      <xdr:col>1</xdr:col>
      <xdr:colOff>142875</xdr:colOff>
      <xdr:row>431</xdr:row>
      <xdr:rowOff>66675</xdr:rowOff>
    </xdr:from>
    <xdr:ext cx="1657350" cy="695325"/>
    <xdr:pic>
      <xdr:nvPicPr>
        <xdr:cNvPr id="13" name="image2.png">
          <a:extLst>
            <a:ext uri="{FF2B5EF4-FFF2-40B4-BE49-F238E27FC236}">
              <a16:creationId xmlns:a16="http://schemas.microsoft.com/office/drawing/2014/main" id="{3D74F01C-F894-384A-A894-8335E90D49A2}"/>
            </a:ext>
          </a:extLst>
        </xdr:cNvPr>
        <xdr:cNvPicPr preferRelativeResize="0"/>
      </xdr:nvPicPr>
      <xdr:blipFill>
        <a:blip xmlns:r="http://schemas.openxmlformats.org/officeDocument/2006/relationships" r:embed="rId1" cstate="print"/>
        <a:stretch>
          <a:fillRect/>
        </a:stretch>
      </xdr:blipFill>
      <xdr:spPr>
        <a:xfrm>
          <a:off x="1031875" y="93983175"/>
          <a:ext cx="1657350" cy="695325"/>
        </a:xfrm>
        <a:prstGeom prst="rect">
          <a:avLst/>
        </a:prstGeom>
        <a:noFill/>
      </xdr:spPr>
    </xdr:pic>
    <xdr:clientData fLocksWithSheet="0"/>
  </xdr:oneCellAnchor>
  <xdr:oneCellAnchor>
    <xdr:from>
      <xdr:col>1</xdr:col>
      <xdr:colOff>142875</xdr:colOff>
      <xdr:row>470</xdr:row>
      <xdr:rowOff>66675</xdr:rowOff>
    </xdr:from>
    <xdr:ext cx="1657350" cy="695325"/>
    <xdr:pic>
      <xdr:nvPicPr>
        <xdr:cNvPr id="14" name="image2.png">
          <a:extLst>
            <a:ext uri="{FF2B5EF4-FFF2-40B4-BE49-F238E27FC236}">
              <a16:creationId xmlns:a16="http://schemas.microsoft.com/office/drawing/2014/main" id="{CA7ED00D-6D32-7F46-92C8-57BD7D9243DB}"/>
            </a:ext>
          </a:extLst>
        </xdr:cNvPr>
        <xdr:cNvPicPr preferRelativeResize="0"/>
      </xdr:nvPicPr>
      <xdr:blipFill>
        <a:blip xmlns:r="http://schemas.openxmlformats.org/officeDocument/2006/relationships" r:embed="rId1" cstate="print"/>
        <a:stretch>
          <a:fillRect/>
        </a:stretch>
      </xdr:blipFill>
      <xdr:spPr>
        <a:xfrm>
          <a:off x="1031875" y="102200075"/>
          <a:ext cx="1657350" cy="695325"/>
        </a:xfrm>
        <a:prstGeom prst="rect">
          <a:avLst/>
        </a:prstGeom>
        <a:noFill/>
      </xdr:spPr>
    </xdr:pic>
    <xdr:clientData fLocksWithSheet="0"/>
  </xdr:oneCellAnchor>
  <xdr:oneCellAnchor>
    <xdr:from>
      <xdr:col>1</xdr:col>
      <xdr:colOff>142875</xdr:colOff>
      <xdr:row>509</xdr:row>
      <xdr:rowOff>66675</xdr:rowOff>
    </xdr:from>
    <xdr:ext cx="1657350" cy="695325"/>
    <xdr:pic>
      <xdr:nvPicPr>
        <xdr:cNvPr id="15" name="image2.png">
          <a:extLst>
            <a:ext uri="{FF2B5EF4-FFF2-40B4-BE49-F238E27FC236}">
              <a16:creationId xmlns:a16="http://schemas.microsoft.com/office/drawing/2014/main" id="{8B6A1E7D-07A8-9844-9A75-CCDA228D2053}"/>
            </a:ext>
          </a:extLst>
        </xdr:cNvPr>
        <xdr:cNvPicPr preferRelativeResize="0"/>
      </xdr:nvPicPr>
      <xdr:blipFill>
        <a:blip xmlns:r="http://schemas.openxmlformats.org/officeDocument/2006/relationships" r:embed="rId1" cstate="print"/>
        <a:stretch>
          <a:fillRect/>
        </a:stretch>
      </xdr:blipFill>
      <xdr:spPr>
        <a:xfrm>
          <a:off x="1031875" y="110340775"/>
          <a:ext cx="1657350" cy="695325"/>
        </a:xfrm>
        <a:prstGeom prst="rect">
          <a:avLst/>
        </a:prstGeom>
        <a:noFill/>
      </xdr:spPr>
    </xdr:pic>
    <xdr:clientData fLocksWithSheet="0"/>
  </xdr:oneCellAnchor>
  <xdr:oneCellAnchor>
    <xdr:from>
      <xdr:col>1</xdr:col>
      <xdr:colOff>142875</xdr:colOff>
      <xdr:row>548</xdr:row>
      <xdr:rowOff>66675</xdr:rowOff>
    </xdr:from>
    <xdr:ext cx="1657350" cy="695325"/>
    <xdr:pic>
      <xdr:nvPicPr>
        <xdr:cNvPr id="16" name="image2.png">
          <a:extLst>
            <a:ext uri="{FF2B5EF4-FFF2-40B4-BE49-F238E27FC236}">
              <a16:creationId xmlns:a16="http://schemas.microsoft.com/office/drawing/2014/main" id="{413DDA39-7154-1B46-A53B-8ABD852C7255}"/>
            </a:ext>
          </a:extLst>
        </xdr:cNvPr>
        <xdr:cNvPicPr preferRelativeResize="0"/>
      </xdr:nvPicPr>
      <xdr:blipFill>
        <a:blip xmlns:r="http://schemas.openxmlformats.org/officeDocument/2006/relationships" r:embed="rId1" cstate="print"/>
        <a:stretch>
          <a:fillRect/>
        </a:stretch>
      </xdr:blipFill>
      <xdr:spPr>
        <a:xfrm>
          <a:off x="1031875" y="118443375"/>
          <a:ext cx="1657350" cy="695325"/>
        </a:xfrm>
        <a:prstGeom prst="rect">
          <a:avLst/>
        </a:prstGeom>
        <a:noFill/>
      </xdr:spPr>
    </xdr:pic>
    <xdr:clientData fLocksWithSheet="0"/>
  </xdr:oneCellAnchor>
  <xdr:oneCellAnchor>
    <xdr:from>
      <xdr:col>1</xdr:col>
      <xdr:colOff>142875</xdr:colOff>
      <xdr:row>587</xdr:row>
      <xdr:rowOff>66675</xdr:rowOff>
    </xdr:from>
    <xdr:ext cx="1657350" cy="695325"/>
    <xdr:pic>
      <xdr:nvPicPr>
        <xdr:cNvPr id="17" name="image2.png">
          <a:extLst>
            <a:ext uri="{FF2B5EF4-FFF2-40B4-BE49-F238E27FC236}">
              <a16:creationId xmlns:a16="http://schemas.microsoft.com/office/drawing/2014/main" id="{7F0ACF95-8B8A-AC44-BD57-FCAE5E8F6273}"/>
            </a:ext>
          </a:extLst>
        </xdr:cNvPr>
        <xdr:cNvPicPr preferRelativeResize="0"/>
      </xdr:nvPicPr>
      <xdr:blipFill>
        <a:blip xmlns:r="http://schemas.openxmlformats.org/officeDocument/2006/relationships" r:embed="rId1" cstate="print"/>
        <a:stretch>
          <a:fillRect/>
        </a:stretch>
      </xdr:blipFill>
      <xdr:spPr>
        <a:xfrm>
          <a:off x="1031875" y="126711075"/>
          <a:ext cx="1657350" cy="695325"/>
        </a:xfrm>
        <a:prstGeom prst="rect">
          <a:avLst/>
        </a:prstGeom>
        <a:noFill/>
      </xdr:spPr>
    </xdr:pic>
    <xdr:clientData fLocksWithSheet="0"/>
  </xdr:oneCellAnchor>
  <xdr:oneCellAnchor>
    <xdr:from>
      <xdr:col>1</xdr:col>
      <xdr:colOff>142875</xdr:colOff>
      <xdr:row>628</xdr:row>
      <xdr:rowOff>66675</xdr:rowOff>
    </xdr:from>
    <xdr:ext cx="1657350" cy="695325"/>
    <xdr:pic>
      <xdr:nvPicPr>
        <xdr:cNvPr id="18" name="image2.png">
          <a:extLst>
            <a:ext uri="{FF2B5EF4-FFF2-40B4-BE49-F238E27FC236}">
              <a16:creationId xmlns:a16="http://schemas.microsoft.com/office/drawing/2014/main" id="{32775EED-CD41-5942-BF52-9CDE19B57745}"/>
            </a:ext>
          </a:extLst>
        </xdr:cNvPr>
        <xdr:cNvPicPr preferRelativeResize="0"/>
      </xdr:nvPicPr>
      <xdr:blipFill>
        <a:blip xmlns:r="http://schemas.openxmlformats.org/officeDocument/2006/relationships" r:embed="rId1" cstate="print"/>
        <a:stretch>
          <a:fillRect/>
        </a:stretch>
      </xdr:blipFill>
      <xdr:spPr>
        <a:xfrm>
          <a:off x="1031875" y="136337675"/>
          <a:ext cx="1657350" cy="695325"/>
        </a:xfrm>
        <a:prstGeom prst="rect">
          <a:avLst/>
        </a:prstGeom>
        <a:noFill/>
      </xdr:spPr>
    </xdr:pic>
    <xdr:clientData fLocksWithSheet="0"/>
  </xdr:oneCellAnchor>
  <xdr:oneCellAnchor>
    <xdr:from>
      <xdr:col>1</xdr:col>
      <xdr:colOff>142875</xdr:colOff>
      <xdr:row>669</xdr:row>
      <xdr:rowOff>66675</xdr:rowOff>
    </xdr:from>
    <xdr:ext cx="1657350" cy="695325"/>
    <xdr:pic>
      <xdr:nvPicPr>
        <xdr:cNvPr id="19" name="image2.png">
          <a:extLst>
            <a:ext uri="{FF2B5EF4-FFF2-40B4-BE49-F238E27FC236}">
              <a16:creationId xmlns:a16="http://schemas.microsoft.com/office/drawing/2014/main" id="{CFA269C8-4814-6443-82F8-9F6FE7FFD807}"/>
            </a:ext>
          </a:extLst>
        </xdr:cNvPr>
        <xdr:cNvPicPr preferRelativeResize="0"/>
      </xdr:nvPicPr>
      <xdr:blipFill>
        <a:blip xmlns:r="http://schemas.openxmlformats.org/officeDocument/2006/relationships" r:embed="rId1" cstate="print"/>
        <a:stretch>
          <a:fillRect/>
        </a:stretch>
      </xdr:blipFill>
      <xdr:spPr>
        <a:xfrm>
          <a:off x="1031875" y="145049875"/>
          <a:ext cx="1657350" cy="695325"/>
        </a:xfrm>
        <a:prstGeom prst="rect">
          <a:avLst/>
        </a:prstGeom>
        <a:noFill/>
      </xdr:spPr>
    </xdr:pic>
    <xdr:clientData fLocksWithSheet="0"/>
  </xdr:oneCellAnchor>
  <xdr:oneCellAnchor>
    <xdr:from>
      <xdr:col>1</xdr:col>
      <xdr:colOff>142875</xdr:colOff>
      <xdr:row>710</xdr:row>
      <xdr:rowOff>66675</xdr:rowOff>
    </xdr:from>
    <xdr:ext cx="1657350" cy="695325"/>
    <xdr:pic>
      <xdr:nvPicPr>
        <xdr:cNvPr id="20" name="image2.png">
          <a:extLst>
            <a:ext uri="{FF2B5EF4-FFF2-40B4-BE49-F238E27FC236}">
              <a16:creationId xmlns:a16="http://schemas.microsoft.com/office/drawing/2014/main" id="{02AD79E8-9422-EB49-8C8A-C2D95B521A89}"/>
            </a:ext>
          </a:extLst>
        </xdr:cNvPr>
        <xdr:cNvPicPr preferRelativeResize="0"/>
      </xdr:nvPicPr>
      <xdr:blipFill>
        <a:blip xmlns:r="http://schemas.openxmlformats.org/officeDocument/2006/relationships" r:embed="rId1" cstate="print"/>
        <a:stretch>
          <a:fillRect/>
        </a:stretch>
      </xdr:blipFill>
      <xdr:spPr>
        <a:xfrm>
          <a:off x="1031875" y="153393775"/>
          <a:ext cx="1657350" cy="695325"/>
        </a:xfrm>
        <a:prstGeom prst="rect">
          <a:avLst/>
        </a:prstGeom>
        <a:noFill/>
      </xdr:spPr>
    </xdr:pic>
    <xdr:clientData fLocksWithSheet="0"/>
  </xdr:oneCellAnchor>
  <xdr:oneCellAnchor>
    <xdr:from>
      <xdr:col>1</xdr:col>
      <xdr:colOff>142875</xdr:colOff>
      <xdr:row>751</xdr:row>
      <xdr:rowOff>66675</xdr:rowOff>
    </xdr:from>
    <xdr:ext cx="1657350" cy="695325"/>
    <xdr:pic>
      <xdr:nvPicPr>
        <xdr:cNvPr id="21" name="image2.png">
          <a:extLst>
            <a:ext uri="{FF2B5EF4-FFF2-40B4-BE49-F238E27FC236}">
              <a16:creationId xmlns:a16="http://schemas.microsoft.com/office/drawing/2014/main" id="{E8DA5457-554C-3A46-A1A0-C1590BBC9224}"/>
            </a:ext>
          </a:extLst>
        </xdr:cNvPr>
        <xdr:cNvPicPr preferRelativeResize="0"/>
      </xdr:nvPicPr>
      <xdr:blipFill>
        <a:blip xmlns:r="http://schemas.openxmlformats.org/officeDocument/2006/relationships" r:embed="rId1" cstate="print"/>
        <a:stretch>
          <a:fillRect/>
        </a:stretch>
      </xdr:blipFill>
      <xdr:spPr>
        <a:xfrm>
          <a:off x="1031875" y="162080575"/>
          <a:ext cx="1657350" cy="695325"/>
        </a:xfrm>
        <a:prstGeom prst="rect">
          <a:avLst/>
        </a:prstGeom>
        <a:noFill/>
      </xdr:spPr>
    </xdr:pic>
    <xdr:clientData fLocksWithSheet="0"/>
  </xdr:oneCellAnchor>
  <xdr:oneCellAnchor>
    <xdr:from>
      <xdr:col>1</xdr:col>
      <xdr:colOff>142875</xdr:colOff>
      <xdr:row>792</xdr:row>
      <xdr:rowOff>66675</xdr:rowOff>
    </xdr:from>
    <xdr:ext cx="1657350" cy="695325"/>
    <xdr:pic>
      <xdr:nvPicPr>
        <xdr:cNvPr id="22" name="image2.png">
          <a:extLst>
            <a:ext uri="{FF2B5EF4-FFF2-40B4-BE49-F238E27FC236}">
              <a16:creationId xmlns:a16="http://schemas.microsoft.com/office/drawing/2014/main" id="{FBA65B34-CB39-2F47-8BD0-4FA317A319BE}"/>
            </a:ext>
          </a:extLst>
        </xdr:cNvPr>
        <xdr:cNvPicPr preferRelativeResize="0"/>
      </xdr:nvPicPr>
      <xdr:blipFill>
        <a:blip xmlns:r="http://schemas.openxmlformats.org/officeDocument/2006/relationships" r:embed="rId1" cstate="print"/>
        <a:stretch>
          <a:fillRect/>
        </a:stretch>
      </xdr:blipFill>
      <xdr:spPr>
        <a:xfrm>
          <a:off x="1031875" y="170589575"/>
          <a:ext cx="1657350" cy="695325"/>
        </a:xfrm>
        <a:prstGeom prst="rect">
          <a:avLst/>
        </a:prstGeom>
        <a:noFill/>
      </xdr:spPr>
    </xdr:pic>
    <xdr:clientData fLocksWithSheet="0"/>
  </xdr:oneCellAnchor>
  <xdr:oneCellAnchor>
    <xdr:from>
      <xdr:col>1</xdr:col>
      <xdr:colOff>142875</xdr:colOff>
      <xdr:row>833</xdr:row>
      <xdr:rowOff>66675</xdr:rowOff>
    </xdr:from>
    <xdr:ext cx="1657350" cy="695325"/>
    <xdr:pic>
      <xdr:nvPicPr>
        <xdr:cNvPr id="23" name="image2.png">
          <a:extLst>
            <a:ext uri="{FF2B5EF4-FFF2-40B4-BE49-F238E27FC236}">
              <a16:creationId xmlns:a16="http://schemas.microsoft.com/office/drawing/2014/main" id="{D443D36C-227E-D941-ADD0-F2D89E8C46DE}"/>
            </a:ext>
          </a:extLst>
        </xdr:cNvPr>
        <xdr:cNvPicPr preferRelativeResize="0"/>
      </xdr:nvPicPr>
      <xdr:blipFill>
        <a:blip xmlns:r="http://schemas.openxmlformats.org/officeDocument/2006/relationships" r:embed="rId1" cstate="print"/>
        <a:stretch>
          <a:fillRect/>
        </a:stretch>
      </xdr:blipFill>
      <xdr:spPr>
        <a:xfrm>
          <a:off x="1031875" y="179314475"/>
          <a:ext cx="1657350" cy="695325"/>
        </a:xfrm>
        <a:prstGeom prst="rect">
          <a:avLst/>
        </a:prstGeom>
        <a:noFill/>
      </xdr:spPr>
    </xdr:pic>
    <xdr:clientData fLocksWithSheet="0"/>
  </xdr:oneCellAnchor>
  <xdr:oneCellAnchor>
    <xdr:from>
      <xdr:col>1</xdr:col>
      <xdr:colOff>142875</xdr:colOff>
      <xdr:row>874</xdr:row>
      <xdr:rowOff>66675</xdr:rowOff>
    </xdr:from>
    <xdr:ext cx="1657350" cy="695325"/>
    <xdr:pic>
      <xdr:nvPicPr>
        <xdr:cNvPr id="24" name="image2.png">
          <a:extLst>
            <a:ext uri="{FF2B5EF4-FFF2-40B4-BE49-F238E27FC236}">
              <a16:creationId xmlns:a16="http://schemas.microsoft.com/office/drawing/2014/main" id="{876EB258-770C-764A-ADA8-86636ED834B8}"/>
            </a:ext>
          </a:extLst>
        </xdr:cNvPr>
        <xdr:cNvPicPr preferRelativeResize="0"/>
      </xdr:nvPicPr>
      <xdr:blipFill>
        <a:blip xmlns:r="http://schemas.openxmlformats.org/officeDocument/2006/relationships" r:embed="rId1" cstate="print"/>
        <a:stretch>
          <a:fillRect/>
        </a:stretch>
      </xdr:blipFill>
      <xdr:spPr>
        <a:xfrm>
          <a:off x="1031875" y="187823475"/>
          <a:ext cx="1657350" cy="695325"/>
        </a:xfrm>
        <a:prstGeom prst="rect">
          <a:avLst/>
        </a:prstGeom>
        <a:noFill/>
      </xdr:spPr>
    </xdr:pic>
    <xdr:clientData fLocksWithSheet="0"/>
  </xdr:oneCellAnchor>
  <xdr:oneCellAnchor>
    <xdr:from>
      <xdr:col>1</xdr:col>
      <xdr:colOff>142875</xdr:colOff>
      <xdr:row>915</xdr:row>
      <xdr:rowOff>66675</xdr:rowOff>
    </xdr:from>
    <xdr:ext cx="1657350" cy="695325"/>
    <xdr:pic>
      <xdr:nvPicPr>
        <xdr:cNvPr id="25" name="image2.png">
          <a:extLst>
            <a:ext uri="{FF2B5EF4-FFF2-40B4-BE49-F238E27FC236}">
              <a16:creationId xmlns:a16="http://schemas.microsoft.com/office/drawing/2014/main" id="{EBEF6343-198F-DD46-AB62-58CB1CE6375F}"/>
            </a:ext>
          </a:extLst>
        </xdr:cNvPr>
        <xdr:cNvPicPr preferRelativeResize="0"/>
      </xdr:nvPicPr>
      <xdr:blipFill>
        <a:blip xmlns:r="http://schemas.openxmlformats.org/officeDocument/2006/relationships" r:embed="rId1" cstate="print"/>
        <a:stretch>
          <a:fillRect/>
        </a:stretch>
      </xdr:blipFill>
      <xdr:spPr>
        <a:xfrm>
          <a:off x="1031875" y="197424675"/>
          <a:ext cx="1657350" cy="695325"/>
        </a:xfrm>
        <a:prstGeom prst="rect">
          <a:avLst/>
        </a:prstGeom>
        <a:noFill/>
      </xdr:spPr>
    </xdr:pic>
    <xdr:clientData fLocksWithSheet="0"/>
  </xdr:oneCellAnchor>
  <xdr:oneCellAnchor>
    <xdr:from>
      <xdr:col>1</xdr:col>
      <xdr:colOff>142875</xdr:colOff>
      <xdr:row>956</xdr:row>
      <xdr:rowOff>66675</xdr:rowOff>
    </xdr:from>
    <xdr:ext cx="1657350" cy="695325"/>
    <xdr:pic>
      <xdr:nvPicPr>
        <xdr:cNvPr id="26" name="image2.png">
          <a:extLst>
            <a:ext uri="{FF2B5EF4-FFF2-40B4-BE49-F238E27FC236}">
              <a16:creationId xmlns:a16="http://schemas.microsoft.com/office/drawing/2014/main" id="{C4F6E65F-223A-CE42-8656-1C6D37CF5579}"/>
            </a:ext>
          </a:extLst>
        </xdr:cNvPr>
        <xdr:cNvPicPr preferRelativeResize="0"/>
      </xdr:nvPicPr>
      <xdr:blipFill>
        <a:blip xmlns:r="http://schemas.openxmlformats.org/officeDocument/2006/relationships" r:embed="rId1" cstate="print"/>
        <a:stretch>
          <a:fillRect/>
        </a:stretch>
      </xdr:blipFill>
      <xdr:spPr>
        <a:xfrm>
          <a:off x="1031875" y="206682975"/>
          <a:ext cx="1657350" cy="695325"/>
        </a:xfrm>
        <a:prstGeom prst="rect">
          <a:avLst/>
        </a:prstGeom>
        <a:noFill/>
      </xdr:spPr>
    </xdr:pic>
    <xdr:clientData fLocksWithSheet="0"/>
  </xdr:oneCellAnchor>
  <xdr:oneCellAnchor>
    <xdr:from>
      <xdr:col>1</xdr:col>
      <xdr:colOff>142875</xdr:colOff>
      <xdr:row>997</xdr:row>
      <xdr:rowOff>66675</xdr:rowOff>
    </xdr:from>
    <xdr:ext cx="1657350" cy="695325"/>
    <xdr:pic>
      <xdr:nvPicPr>
        <xdr:cNvPr id="27" name="image2.png">
          <a:extLst>
            <a:ext uri="{FF2B5EF4-FFF2-40B4-BE49-F238E27FC236}">
              <a16:creationId xmlns:a16="http://schemas.microsoft.com/office/drawing/2014/main" id="{8E0A495C-9E3A-CA4F-822A-53C91DC7AC7E}"/>
            </a:ext>
          </a:extLst>
        </xdr:cNvPr>
        <xdr:cNvPicPr preferRelativeResize="0"/>
      </xdr:nvPicPr>
      <xdr:blipFill>
        <a:blip xmlns:r="http://schemas.openxmlformats.org/officeDocument/2006/relationships" r:embed="rId1" cstate="print"/>
        <a:stretch>
          <a:fillRect/>
        </a:stretch>
      </xdr:blipFill>
      <xdr:spPr>
        <a:xfrm>
          <a:off x="1031875" y="216131775"/>
          <a:ext cx="1657350" cy="695325"/>
        </a:xfrm>
        <a:prstGeom prst="rect">
          <a:avLst/>
        </a:prstGeom>
        <a:noFill/>
      </xdr:spPr>
    </xdr:pic>
    <xdr:clientData fLocksWithSheet="0"/>
  </xdr:oneCellAnchor>
  <xdr:oneCellAnchor>
    <xdr:from>
      <xdr:col>1</xdr:col>
      <xdr:colOff>142875</xdr:colOff>
      <xdr:row>1038</xdr:row>
      <xdr:rowOff>66675</xdr:rowOff>
    </xdr:from>
    <xdr:ext cx="1657350" cy="695325"/>
    <xdr:pic>
      <xdr:nvPicPr>
        <xdr:cNvPr id="28" name="image2.png">
          <a:extLst>
            <a:ext uri="{FF2B5EF4-FFF2-40B4-BE49-F238E27FC236}">
              <a16:creationId xmlns:a16="http://schemas.microsoft.com/office/drawing/2014/main" id="{B7773464-0539-8F4B-861E-D29582A52755}"/>
            </a:ext>
          </a:extLst>
        </xdr:cNvPr>
        <xdr:cNvPicPr preferRelativeResize="0"/>
      </xdr:nvPicPr>
      <xdr:blipFill>
        <a:blip xmlns:r="http://schemas.openxmlformats.org/officeDocument/2006/relationships" r:embed="rId1" cstate="print"/>
        <a:stretch>
          <a:fillRect/>
        </a:stretch>
      </xdr:blipFill>
      <xdr:spPr>
        <a:xfrm>
          <a:off x="1031875" y="225402775"/>
          <a:ext cx="1657350" cy="695325"/>
        </a:xfrm>
        <a:prstGeom prst="rect">
          <a:avLst/>
        </a:prstGeom>
        <a:noFill/>
      </xdr:spPr>
    </xdr:pic>
    <xdr:clientData fLocksWithSheet="0"/>
  </xdr:oneCellAnchor>
  <xdr:oneCellAnchor>
    <xdr:from>
      <xdr:col>1</xdr:col>
      <xdr:colOff>142875</xdr:colOff>
      <xdr:row>1079</xdr:row>
      <xdr:rowOff>66675</xdr:rowOff>
    </xdr:from>
    <xdr:ext cx="1657350" cy="695325"/>
    <xdr:pic>
      <xdr:nvPicPr>
        <xdr:cNvPr id="29" name="image2.png">
          <a:extLst>
            <a:ext uri="{FF2B5EF4-FFF2-40B4-BE49-F238E27FC236}">
              <a16:creationId xmlns:a16="http://schemas.microsoft.com/office/drawing/2014/main" id="{16AEFC6F-9DAD-3041-96FE-9EA15D27EFE0}"/>
            </a:ext>
          </a:extLst>
        </xdr:cNvPr>
        <xdr:cNvPicPr preferRelativeResize="0"/>
      </xdr:nvPicPr>
      <xdr:blipFill>
        <a:blip xmlns:r="http://schemas.openxmlformats.org/officeDocument/2006/relationships" r:embed="rId1" cstate="print"/>
        <a:stretch>
          <a:fillRect/>
        </a:stretch>
      </xdr:blipFill>
      <xdr:spPr>
        <a:xfrm>
          <a:off x="1031875" y="233987975"/>
          <a:ext cx="1657350" cy="695325"/>
        </a:xfrm>
        <a:prstGeom prst="rect">
          <a:avLst/>
        </a:prstGeom>
        <a:noFill/>
      </xdr:spPr>
    </xdr:pic>
    <xdr:clientData fLocksWithSheet="0"/>
  </xdr:oneCellAnchor>
  <xdr:oneCellAnchor>
    <xdr:from>
      <xdr:col>1</xdr:col>
      <xdr:colOff>142875</xdr:colOff>
      <xdr:row>1120</xdr:row>
      <xdr:rowOff>66675</xdr:rowOff>
    </xdr:from>
    <xdr:ext cx="1657350" cy="695325"/>
    <xdr:pic>
      <xdr:nvPicPr>
        <xdr:cNvPr id="30" name="image2.png">
          <a:extLst>
            <a:ext uri="{FF2B5EF4-FFF2-40B4-BE49-F238E27FC236}">
              <a16:creationId xmlns:a16="http://schemas.microsoft.com/office/drawing/2014/main" id="{44C0A385-357F-9A43-8B24-79621DF8427C}"/>
            </a:ext>
          </a:extLst>
        </xdr:cNvPr>
        <xdr:cNvPicPr preferRelativeResize="0"/>
      </xdr:nvPicPr>
      <xdr:blipFill>
        <a:blip xmlns:r="http://schemas.openxmlformats.org/officeDocument/2006/relationships" r:embed="rId1" cstate="print"/>
        <a:stretch>
          <a:fillRect/>
        </a:stretch>
      </xdr:blipFill>
      <xdr:spPr>
        <a:xfrm>
          <a:off x="1031875" y="242611275"/>
          <a:ext cx="1657350" cy="695325"/>
        </a:xfrm>
        <a:prstGeom prst="rect">
          <a:avLst/>
        </a:prstGeom>
        <a:noFill/>
      </xdr:spPr>
    </xdr:pic>
    <xdr:clientData fLocksWithSheet="0"/>
  </xdr:oneCellAnchor>
  <xdr:oneCellAnchor>
    <xdr:from>
      <xdr:col>1</xdr:col>
      <xdr:colOff>142875</xdr:colOff>
      <xdr:row>1161</xdr:row>
      <xdr:rowOff>66675</xdr:rowOff>
    </xdr:from>
    <xdr:ext cx="1657350" cy="695325"/>
    <xdr:pic>
      <xdr:nvPicPr>
        <xdr:cNvPr id="31" name="image2.png">
          <a:extLst>
            <a:ext uri="{FF2B5EF4-FFF2-40B4-BE49-F238E27FC236}">
              <a16:creationId xmlns:a16="http://schemas.microsoft.com/office/drawing/2014/main" id="{FB75257D-E923-2048-83D9-2D93D4262D93}"/>
            </a:ext>
          </a:extLst>
        </xdr:cNvPr>
        <xdr:cNvPicPr preferRelativeResize="0"/>
      </xdr:nvPicPr>
      <xdr:blipFill>
        <a:blip xmlns:r="http://schemas.openxmlformats.org/officeDocument/2006/relationships" r:embed="rId1" cstate="print"/>
        <a:stretch>
          <a:fillRect/>
        </a:stretch>
      </xdr:blipFill>
      <xdr:spPr>
        <a:xfrm>
          <a:off x="1031875" y="251272675"/>
          <a:ext cx="1657350" cy="695325"/>
        </a:xfrm>
        <a:prstGeom prst="rect">
          <a:avLst/>
        </a:prstGeom>
        <a:noFill/>
      </xdr:spPr>
    </xdr:pic>
    <xdr:clientData fLocksWithSheet="0"/>
  </xdr:oneCellAnchor>
  <xdr:oneCellAnchor>
    <xdr:from>
      <xdr:col>1</xdr:col>
      <xdr:colOff>142875</xdr:colOff>
      <xdr:row>1202</xdr:row>
      <xdr:rowOff>66675</xdr:rowOff>
    </xdr:from>
    <xdr:ext cx="1657350" cy="695325"/>
    <xdr:pic>
      <xdr:nvPicPr>
        <xdr:cNvPr id="32" name="image2.png">
          <a:extLst>
            <a:ext uri="{FF2B5EF4-FFF2-40B4-BE49-F238E27FC236}">
              <a16:creationId xmlns:a16="http://schemas.microsoft.com/office/drawing/2014/main" id="{44408E87-62FA-2B4F-930A-E7EE639026F1}"/>
            </a:ext>
          </a:extLst>
        </xdr:cNvPr>
        <xdr:cNvPicPr preferRelativeResize="0"/>
      </xdr:nvPicPr>
      <xdr:blipFill>
        <a:blip xmlns:r="http://schemas.openxmlformats.org/officeDocument/2006/relationships" r:embed="rId1" cstate="print"/>
        <a:stretch>
          <a:fillRect/>
        </a:stretch>
      </xdr:blipFill>
      <xdr:spPr>
        <a:xfrm>
          <a:off x="1031875" y="260696075"/>
          <a:ext cx="1657350" cy="695325"/>
        </a:xfrm>
        <a:prstGeom prst="rect">
          <a:avLst/>
        </a:prstGeom>
        <a:noFill/>
      </xdr:spPr>
    </xdr:pic>
    <xdr:clientData fLocksWithSheet="0"/>
  </xdr:oneCellAnchor>
  <xdr:oneCellAnchor>
    <xdr:from>
      <xdr:col>1</xdr:col>
      <xdr:colOff>142875</xdr:colOff>
      <xdr:row>1243</xdr:row>
      <xdr:rowOff>66675</xdr:rowOff>
    </xdr:from>
    <xdr:ext cx="1657350" cy="695325"/>
    <xdr:pic>
      <xdr:nvPicPr>
        <xdr:cNvPr id="33" name="image2.png">
          <a:extLst>
            <a:ext uri="{FF2B5EF4-FFF2-40B4-BE49-F238E27FC236}">
              <a16:creationId xmlns:a16="http://schemas.microsoft.com/office/drawing/2014/main" id="{B4EB2D8F-9068-FE48-AAE2-748DD2E7808C}"/>
            </a:ext>
          </a:extLst>
        </xdr:cNvPr>
        <xdr:cNvPicPr preferRelativeResize="0"/>
      </xdr:nvPicPr>
      <xdr:blipFill>
        <a:blip xmlns:r="http://schemas.openxmlformats.org/officeDocument/2006/relationships" r:embed="rId1" cstate="print"/>
        <a:stretch>
          <a:fillRect/>
        </a:stretch>
      </xdr:blipFill>
      <xdr:spPr>
        <a:xfrm>
          <a:off x="1031875" y="269979775"/>
          <a:ext cx="1657350" cy="695325"/>
        </a:xfrm>
        <a:prstGeom prst="rect">
          <a:avLst/>
        </a:prstGeom>
        <a:noFill/>
      </xdr:spPr>
    </xdr:pic>
    <xdr:clientData fLocksWithSheet="0"/>
  </xdr:oneCellAnchor>
  <xdr:oneCellAnchor>
    <xdr:from>
      <xdr:col>1</xdr:col>
      <xdr:colOff>142875</xdr:colOff>
      <xdr:row>1285</xdr:row>
      <xdr:rowOff>66675</xdr:rowOff>
    </xdr:from>
    <xdr:ext cx="1657350" cy="695325"/>
    <xdr:pic>
      <xdr:nvPicPr>
        <xdr:cNvPr id="34" name="image2.png">
          <a:extLst>
            <a:ext uri="{FF2B5EF4-FFF2-40B4-BE49-F238E27FC236}">
              <a16:creationId xmlns:a16="http://schemas.microsoft.com/office/drawing/2014/main" id="{A74FA9B0-778A-C341-ACA2-B8B9773863F1}"/>
            </a:ext>
          </a:extLst>
        </xdr:cNvPr>
        <xdr:cNvPicPr preferRelativeResize="0"/>
      </xdr:nvPicPr>
      <xdr:blipFill>
        <a:blip xmlns:r="http://schemas.openxmlformats.org/officeDocument/2006/relationships" r:embed="rId1" cstate="print"/>
        <a:stretch>
          <a:fillRect/>
        </a:stretch>
      </xdr:blipFill>
      <xdr:spPr>
        <a:xfrm>
          <a:off x="1031875" y="279288875"/>
          <a:ext cx="1657350" cy="695325"/>
        </a:xfrm>
        <a:prstGeom prst="rect">
          <a:avLst/>
        </a:prstGeom>
        <a:noFill/>
      </xdr:spPr>
    </xdr:pic>
    <xdr:clientData fLocksWithSheet="0"/>
  </xdr:oneCellAnchor>
  <xdr:oneCellAnchor>
    <xdr:from>
      <xdr:col>1</xdr:col>
      <xdr:colOff>142875</xdr:colOff>
      <xdr:row>1327</xdr:row>
      <xdr:rowOff>66675</xdr:rowOff>
    </xdr:from>
    <xdr:ext cx="1657350" cy="695325"/>
    <xdr:pic>
      <xdr:nvPicPr>
        <xdr:cNvPr id="35" name="image2.png">
          <a:extLst>
            <a:ext uri="{FF2B5EF4-FFF2-40B4-BE49-F238E27FC236}">
              <a16:creationId xmlns:a16="http://schemas.microsoft.com/office/drawing/2014/main" id="{0B8F4B7F-7FB4-044E-A342-BD6644FC58C4}"/>
            </a:ext>
          </a:extLst>
        </xdr:cNvPr>
        <xdr:cNvPicPr preferRelativeResize="0"/>
      </xdr:nvPicPr>
      <xdr:blipFill>
        <a:blip xmlns:r="http://schemas.openxmlformats.org/officeDocument/2006/relationships" r:embed="rId1" cstate="print"/>
        <a:stretch>
          <a:fillRect/>
        </a:stretch>
      </xdr:blipFill>
      <xdr:spPr>
        <a:xfrm>
          <a:off x="1031875" y="288636075"/>
          <a:ext cx="1657350" cy="695325"/>
        </a:xfrm>
        <a:prstGeom prst="rect">
          <a:avLst/>
        </a:prstGeom>
        <a:noFill/>
      </xdr:spPr>
    </xdr:pic>
    <xdr:clientData fLocksWithSheet="0"/>
  </xdr:oneCellAnchor>
  <xdr:oneCellAnchor>
    <xdr:from>
      <xdr:col>1</xdr:col>
      <xdr:colOff>142875</xdr:colOff>
      <xdr:row>1369</xdr:row>
      <xdr:rowOff>66675</xdr:rowOff>
    </xdr:from>
    <xdr:ext cx="1657350" cy="695325"/>
    <xdr:pic>
      <xdr:nvPicPr>
        <xdr:cNvPr id="36" name="image2.png">
          <a:extLst>
            <a:ext uri="{FF2B5EF4-FFF2-40B4-BE49-F238E27FC236}">
              <a16:creationId xmlns:a16="http://schemas.microsoft.com/office/drawing/2014/main" id="{CBE86980-0A9F-C84E-9B5A-260147C77B24}"/>
            </a:ext>
          </a:extLst>
        </xdr:cNvPr>
        <xdr:cNvPicPr preferRelativeResize="0"/>
      </xdr:nvPicPr>
      <xdr:blipFill>
        <a:blip xmlns:r="http://schemas.openxmlformats.org/officeDocument/2006/relationships" r:embed="rId1" cstate="print"/>
        <a:stretch>
          <a:fillRect/>
        </a:stretch>
      </xdr:blipFill>
      <xdr:spPr>
        <a:xfrm>
          <a:off x="1031875" y="297437175"/>
          <a:ext cx="1657350" cy="695325"/>
        </a:xfrm>
        <a:prstGeom prst="rect">
          <a:avLst/>
        </a:prstGeom>
        <a:noFill/>
      </xdr:spPr>
    </xdr:pic>
    <xdr:clientData fLocksWithSheet="0"/>
  </xdr:oneCellAnchor>
  <xdr:oneCellAnchor>
    <xdr:from>
      <xdr:col>1</xdr:col>
      <xdr:colOff>142875</xdr:colOff>
      <xdr:row>1408</xdr:row>
      <xdr:rowOff>66675</xdr:rowOff>
    </xdr:from>
    <xdr:ext cx="1657350" cy="695325"/>
    <xdr:pic>
      <xdr:nvPicPr>
        <xdr:cNvPr id="37" name="image2.png">
          <a:extLst>
            <a:ext uri="{FF2B5EF4-FFF2-40B4-BE49-F238E27FC236}">
              <a16:creationId xmlns:a16="http://schemas.microsoft.com/office/drawing/2014/main" id="{2717807E-FAED-8C4F-9639-31DD779FF1A0}"/>
            </a:ext>
          </a:extLst>
        </xdr:cNvPr>
        <xdr:cNvPicPr preferRelativeResize="0"/>
      </xdr:nvPicPr>
      <xdr:blipFill>
        <a:blip xmlns:r="http://schemas.openxmlformats.org/officeDocument/2006/relationships" r:embed="rId1" cstate="print"/>
        <a:stretch>
          <a:fillRect/>
        </a:stretch>
      </xdr:blipFill>
      <xdr:spPr>
        <a:xfrm>
          <a:off x="1031875" y="305717575"/>
          <a:ext cx="1657350" cy="695325"/>
        </a:xfrm>
        <a:prstGeom prst="rect">
          <a:avLst/>
        </a:prstGeom>
        <a:noFill/>
      </xdr:spPr>
    </xdr:pic>
    <xdr:clientData fLocksWithSheet="0"/>
  </xdr:oneCellAnchor>
  <xdr:oneCellAnchor>
    <xdr:from>
      <xdr:col>1</xdr:col>
      <xdr:colOff>142875</xdr:colOff>
      <xdr:row>1446</xdr:row>
      <xdr:rowOff>66675</xdr:rowOff>
    </xdr:from>
    <xdr:ext cx="1657350" cy="695325"/>
    <xdr:pic>
      <xdr:nvPicPr>
        <xdr:cNvPr id="38" name="image2.png">
          <a:extLst>
            <a:ext uri="{FF2B5EF4-FFF2-40B4-BE49-F238E27FC236}">
              <a16:creationId xmlns:a16="http://schemas.microsoft.com/office/drawing/2014/main" id="{CA5DEE4F-4F51-1548-8B68-6CC8AFBCF244}"/>
            </a:ext>
          </a:extLst>
        </xdr:cNvPr>
        <xdr:cNvPicPr preferRelativeResize="0"/>
      </xdr:nvPicPr>
      <xdr:blipFill>
        <a:blip xmlns:r="http://schemas.openxmlformats.org/officeDocument/2006/relationships" r:embed="rId1" cstate="print"/>
        <a:stretch>
          <a:fillRect/>
        </a:stretch>
      </xdr:blipFill>
      <xdr:spPr>
        <a:xfrm>
          <a:off x="1031875" y="314201175"/>
          <a:ext cx="1657350" cy="695325"/>
        </a:xfrm>
        <a:prstGeom prst="rect">
          <a:avLst/>
        </a:prstGeom>
        <a:noFill/>
      </xdr:spPr>
    </xdr:pic>
    <xdr:clientData fLocksWithSheet="0"/>
  </xdr:oneCellAnchor>
  <xdr:oneCellAnchor>
    <xdr:from>
      <xdr:col>1</xdr:col>
      <xdr:colOff>142875</xdr:colOff>
      <xdr:row>1485</xdr:row>
      <xdr:rowOff>66675</xdr:rowOff>
    </xdr:from>
    <xdr:ext cx="1657350" cy="695325"/>
    <xdr:pic>
      <xdr:nvPicPr>
        <xdr:cNvPr id="39" name="image2.png">
          <a:extLst>
            <a:ext uri="{FF2B5EF4-FFF2-40B4-BE49-F238E27FC236}">
              <a16:creationId xmlns:a16="http://schemas.microsoft.com/office/drawing/2014/main" id="{10F2A2D2-B489-5E4B-92C3-55D4803E3710}"/>
            </a:ext>
          </a:extLst>
        </xdr:cNvPr>
        <xdr:cNvPicPr preferRelativeResize="0"/>
      </xdr:nvPicPr>
      <xdr:blipFill>
        <a:blip xmlns:r="http://schemas.openxmlformats.org/officeDocument/2006/relationships" r:embed="rId1" cstate="print"/>
        <a:stretch>
          <a:fillRect/>
        </a:stretch>
      </xdr:blipFill>
      <xdr:spPr>
        <a:xfrm>
          <a:off x="1031875" y="322811775"/>
          <a:ext cx="1657350" cy="695325"/>
        </a:xfrm>
        <a:prstGeom prst="rect">
          <a:avLst/>
        </a:prstGeom>
        <a:noFill/>
      </xdr:spPr>
    </xdr:pic>
    <xdr:clientData fLocksWithSheet="0"/>
  </xdr:oneCellAnchor>
  <xdr:oneCellAnchor>
    <xdr:from>
      <xdr:col>1</xdr:col>
      <xdr:colOff>142875</xdr:colOff>
      <xdr:row>1524</xdr:row>
      <xdr:rowOff>66675</xdr:rowOff>
    </xdr:from>
    <xdr:ext cx="1657350" cy="695325"/>
    <xdr:pic>
      <xdr:nvPicPr>
        <xdr:cNvPr id="40" name="image2.png">
          <a:extLst>
            <a:ext uri="{FF2B5EF4-FFF2-40B4-BE49-F238E27FC236}">
              <a16:creationId xmlns:a16="http://schemas.microsoft.com/office/drawing/2014/main" id="{4EA7DCC4-8998-0A4F-89CA-0BEABAB8240F}"/>
            </a:ext>
          </a:extLst>
        </xdr:cNvPr>
        <xdr:cNvPicPr preferRelativeResize="0"/>
      </xdr:nvPicPr>
      <xdr:blipFill>
        <a:blip xmlns:r="http://schemas.openxmlformats.org/officeDocument/2006/relationships" r:embed="rId1" cstate="print"/>
        <a:stretch>
          <a:fillRect/>
        </a:stretch>
      </xdr:blipFill>
      <xdr:spPr>
        <a:xfrm>
          <a:off x="1031875" y="330800075"/>
          <a:ext cx="1657350" cy="695325"/>
        </a:xfrm>
        <a:prstGeom prst="rect">
          <a:avLst/>
        </a:prstGeom>
        <a:noFill/>
      </xdr:spPr>
    </xdr:pic>
    <xdr:clientData fLocksWithSheet="0"/>
  </xdr:oneCellAnchor>
  <xdr:oneCellAnchor>
    <xdr:from>
      <xdr:col>1</xdr:col>
      <xdr:colOff>142875</xdr:colOff>
      <xdr:row>1563</xdr:row>
      <xdr:rowOff>66675</xdr:rowOff>
    </xdr:from>
    <xdr:ext cx="1657350" cy="695325"/>
    <xdr:pic>
      <xdr:nvPicPr>
        <xdr:cNvPr id="41" name="image2.png">
          <a:extLst>
            <a:ext uri="{FF2B5EF4-FFF2-40B4-BE49-F238E27FC236}">
              <a16:creationId xmlns:a16="http://schemas.microsoft.com/office/drawing/2014/main" id="{2825DA7C-81BA-1747-BCF3-AAF4BB693AD9}"/>
            </a:ext>
          </a:extLst>
        </xdr:cNvPr>
        <xdr:cNvPicPr preferRelativeResize="0"/>
      </xdr:nvPicPr>
      <xdr:blipFill>
        <a:blip xmlns:r="http://schemas.openxmlformats.org/officeDocument/2006/relationships" r:embed="rId1" cstate="print"/>
        <a:stretch>
          <a:fillRect/>
        </a:stretch>
      </xdr:blipFill>
      <xdr:spPr>
        <a:xfrm>
          <a:off x="1031875" y="338788375"/>
          <a:ext cx="1657350" cy="695325"/>
        </a:xfrm>
        <a:prstGeom prst="rect">
          <a:avLst/>
        </a:prstGeom>
        <a:noFill/>
      </xdr:spPr>
    </xdr:pic>
    <xdr:clientData fLocksWithSheet="0"/>
  </xdr:oneCellAnchor>
  <xdr:oneCellAnchor>
    <xdr:from>
      <xdr:col>1</xdr:col>
      <xdr:colOff>142875</xdr:colOff>
      <xdr:row>1602</xdr:row>
      <xdr:rowOff>66675</xdr:rowOff>
    </xdr:from>
    <xdr:ext cx="1657350" cy="695325"/>
    <xdr:pic>
      <xdr:nvPicPr>
        <xdr:cNvPr id="42" name="image2.png">
          <a:extLst>
            <a:ext uri="{FF2B5EF4-FFF2-40B4-BE49-F238E27FC236}">
              <a16:creationId xmlns:a16="http://schemas.microsoft.com/office/drawing/2014/main" id="{CEECEE61-5A67-4B43-8DC7-AC3B6980DF79}"/>
            </a:ext>
          </a:extLst>
        </xdr:cNvPr>
        <xdr:cNvPicPr preferRelativeResize="0"/>
      </xdr:nvPicPr>
      <xdr:blipFill>
        <a:blip xmlns:r="http://schemas.openxmlformats.org/officeDocument/2006/relationships" r:embed="rId1" cstate="print"/>
        <a:stretch>
          <a:fillRect/>
        </a:stretch>
      </xdr:blipFill>
      <xdr:spPr>
        <a:xfrm>
          <a:off x="1031875" y="346776675"/>
          <a:ext cx="1657350" cy="695325"/>
        </a:xfrm>
        <a:prstGeom prst="rect">
          <a:avLst/>
        </a:prstGeom>
        <a:noFill/>
      </xdr:spPr>
    </xdr:pic>
    <xdr:clientData fLocksWithSheet="0"/>
  </xdr:oneCellAnchor>
  <xdr:oneCellAnchor>
    <xdr:from>
      <xdr:col>1</xdr:col>
      <xdr:colOff>142875</xdr:colOff>
      <xdr:row>1641</xdr:row>
      <xdr:rowOff>66675</xdr:rowOff>
    </xdr:from>
    <xdr:ext cx="1657350" cy="695325"/>
    <xdr:pic>
      <xdr:nvPicPr>
        <xdr:cNvPr id="43" name="image2.png">
          <a:extLst>
            <a:ext uri="{FF2B5EF4-FFF2-40B4-BE49-F238E27FC236}">
              <a16:creationId xmlns:a16="http://schemas.microsoft.com/office/drawing/2014/main" id="{159CF9E0-5907-E24F-9F9F-9BD1FB9830E1}"/>
            </a:ext>
          </a:extLst>
        </xdr:cNvPr>
        <xdr:cNvPicPr preferRelativeResize="0"/>
      </xdr:nvPicPr>
      <xdr:blipFill>
        <a:blip xmlns:r="http://schemas.openxmlformats.org/officeDocument/2006/relationships" r:embed="rId1" cstate="print"/>
        <a:stretch>
          <a:fillRect/>
        </a:stretch>
      </xdr:blipFill>
      <xdr:spPr>
        <a:xfrm>
          <a:off x="1031875" y="354764975"/>
          <a:ext cx="1657350" cy="695325"/>
        </a:xfrm>
        <a:prstGeom prst="rect">
          <a:avLst/>
        </a:prstGeom>
        <a:noFill/>
      </xdr:spPr>
    </xdr:pic>
    <xdr:clientData fLocksWithSheet="0"/>
  </xdr:oneCellAnchor>
  <xdr:oneCellAnchor>
    <xdr:from>
      <xdr:col>1</xdr:col>
      <xdr:colOff>142875</xdr:colOff>
      <xdr:row>1680</xdr:row>
      <xdr:rowOff>66675</xdr:rowOff>
    </xdr:from>
    <xdr:ext cx="1657350" cy="695325"/>
    <xdr:pic>
      <xdr:nvPicPr>
        <xdr:cNvPr id="44" name="image2.png">
          <a:extLst>
            <a:ext uri="{FF2B5EF4-FFF2-40B4-BE49-F238E27FC236}">
              <a16:creationId xmlns:a16="http://schemas.microsoft.com/office/drawing/2014/main" id="{D1C6FF41-3F0C-4C45-BCEF-259B6418747F}"/>
            </a:ext>
          </a:extLst>
        </xdr:cNvPr>
        <xdr:cNvPicPr preferRelativeResize="0"/>
      </xdr:nvPicPr>
      <xdr:blipFill>
        <a:blip xmlns:r="http://schemas.openxmlformats.org/officeDocument/2006/relationships" r:embed="rId1" cstate="print"/>
        <a:stretch>
          <a:fillRect/>
        </a:stretch>
      </xdr:blipFill>
      <xdr:spPr>
        <a:xfrm>
          <a:off x="1031875" y="362753275"/>
          <a:ext cx="1657350" cy="695325"/>
        </a:xfrm>
        <a:prstGeom prst="rect">
          <a:avLst/>
        </a:prstGeom>
        <a:noFill/>
      </xdr:spPr>
    </xdr:pic>
    <xdr:clientData fLocksWithSheet="0"/>
  </xdr:oneCellAnchor>
  <xdr:oneCellAnchor>
    <xdr:from>
      <xdr:col>1</xdr:col>
      <xdr:colOff>142875</xdr:colOff>
      <xdr:row>1719</xdr:row>
      <xdr:rowOff>66675</xdr:rowOff>
    </xdr:from>
    <xdr:ext cx="1657350" cy="695325"/>
    <xdr:pic>
      <xdr:nvPicPr>
        <xdr:cNvPr id="45" name="image2.png">
          <a:extLst>
            <a:ext uri="{FF2B5EF4-FFF2-40B4-BE49-F238E27FC236}">
              <a16:creationId xmlns:a16="http://schemas.microsoft.com/office/drawing/2014/main" id="{EBDFD45F-83CF-0E41-86DE-EF669523BC33}"/>
            </a:ext>
          </a:extLst>
        </xdr:cNvPr>
        <xdr:cNvPicPr preferRelativeResize="0"/>
      </xdr:nvPicPr>
      <xdr:blipFill>
        <a:blip xmlns:r="http://schemas.openxmlformats.org/officeDocument/2006/relationships" r:embed="rId1" cstate="print"/>
        <a:stretch>
          <a:fillRect/>
        </a:stretch>
      </xdr:blipFill>
      <xdr:spPr>
        <a:xfrm>
          <a:off x="1031875" y="370919375"/>
          <a:ext cx="1657350" cy="695325"/>
        </a:xfrm>
        <a:prstGeom prst="rect">
          <a:avLst/>
        </a:prstGeom>
        <a:noFill/>
      </xdr:spPr>
    </xdr:pic>
    <xdr:clientData fLocksWithSheet="0"/>
  </xdr:oneCellAnchor>
  <xdr:oneCellAnchor>
    <xdr:from>
      <xdr:col>1</xdr:col>
      <xdr:colOff>142875</xdr:colOff>
      <xdr:row>1758</xdr:row>
      <xdr:rowOff>66675</xdr:rowOff>
    </xdr:from>
    <xdr:ext cx="1657350" cy="695325"/>
    <xdr:pic>
      <xdr:nvPicPr>
        <xdr:cNvPr id="46" name="image2.png">
          <a:extLst>
            <a:ext uri="{FF2B5EF4-FFF2-40B4-BE49-F238E27FC236}">
              <a16:creationId xmlns:a16="http://schemas.microsoft.com/office/drawing/2014/main" id="{F94D33A5-901F-7143-A36F-752DCFE9B7F3}"/>
            </a:ext>
          </a:extLst>
        </xdr:cNvPr>
        <xdr:cNvPicPr preferRelativeResize="0"/>
      </xdr:nvPicPr>
      <xdr:blipFill>
        <a:blip xmlns:r="http://schemas.openxmlformats.org/officeDocument/2006/relationships" r:embed="rId1" cstate="print"/>
        <a:stretch>
          <a:fillRect/>
        </a:stretch>
      </xdr:blipFill>
      <xdr:spPr>
        <a:xfrm>
          <a:off x="1031875" y="379110875"/>
          <a:ext cx="1657350" cy="695325"/>
        </a:xfrm>
        <a:prstGeom prst="rect">
          <a:avLst/>
        </a:prstGeom>
        <a:noFill/>
      </xdr:spPr>
    </xdr:pic>
    <xdr:clientData fLocksWithSheet="0"/>
  </xdr:oneCellAnchor>
  <xdr:oneCellAnchor>
    <xdr:from>
      <xdr:col>1</xdr:col>
      <xdr:colOff>142875</xdr:colOff>
      <xdr:row>1797</xdr:row>
      <xdr:rowOff>66675</xdr:rowOff>
    </xdr:from>
    <xdr:ext cx="1657350" cy="695325"/>
    <xdr:pic>
      <xdr:nvPicPr>
        <xdr:cNvPr id="47" name="image2.png">
          <a:extLst>
            <a:ext uri="{FF2B5EF4-FFF2-40B4-BE49-F238E27FC236}">
              <a16:creationId xmlns:a16="http://schemas.microsoft.com/office/drawing/2014/main" id="{447554A5-4F2B-D441-BBCE-CE5C7A07F26F}"/>
            </a:ext>
          </a:extLst>
        </xdr:cNvPr>
        <xdr:cNvPicPr preferRelativeResize="0"/>
      </xdr:nvPicPr>
      <xdr:blipFill>
        <a:blip xmlns:r="http://schemas.openxmlformats.org/officeDocument/2006/relationships" r:embed="rId1" cstate="print"/>
        <a:stretch>
          <a:fillRect/>
        </a:stretch>
      </xdr:blipFill>
      <xdr:spPr>
        <a:xfrm>
          <a:off x="1031875" y="387226175"/>
          <a:ext cx="1657350" cy="695325"/>
        </a:xfrm>
        <a:prstGeom prst="rect">
          <a:avLst/>
        </a:prstGeom>
        <a:noFill/>
      </xdr:spPr>
    </xdr:pic>
    <xdr:clientData fLocksWithSheet="0"/>
  </xdr:oneCellAnchor>
  <xdr:oneCellAnchor>
    <xdr:from>
      <xdr:col>1</xdr:col>
      <xdr:colOff>142875</xdr:colOff>
      <xdr:row>1836</xdr:row>
      <xdr:rowOff>66675</xdr:rowOff>
    </xdr:from>
    <xdr:ext cx="1657350" cy="695325"/>
    <xdr:pic>
      <xdr:nvPicPr>
        <xdr:cNvPr id="48" name="image2.png">
          <a:extLst>
            <a:ext uri="{FF2B5EF4-FFF2-40B4-BE49-F238E27FC236}">
              <a16:creationId xmlns:a16="http://schemas.microsoft.com/office/drawing/2014/main" id="{1079CF5B-91BB-7040-8E37-6B2E6CE4402B}"/>
            </a:ext>
          </a:extLst>
        </xdr:cNvPr>
        <xdr:cNvPicPr preferRelativeResize="0"/>
      </xdr:nvPicPr>
      <xdr:blipFill>
        <a:blip xmlns:r="http://schemas.openxmlformats.org/officeDocument/2006/relationships" r:embed="rId1" cstate="print"/>
        <a:stretch>
          <a:fillRect/>
        </a:stretch>
      </xdr:blipFill>
      <xdr:spPr>
        <a:xfrm>
          <a:off x="1031875" y="395214475"/>
          <a:ext cx="1657350" cy="695325"/>
        </a:xfrm>
        <a:prstGeom prst="rect">
          <a:avLst/>
        </a:prstGeom>
        <a:noFill/>
      </xdr:spPr>
    </xdr:pic>
    <xdr:clientData fLocksWithSheet="0"/>
  </xdr:oneCellAnchor>
  <xdr:oneCellAnchor>
    <xdr:from>
      <xdr:col>1</xdr:col>
      <xdr:colOff>142875</xdr:colOff>
      <xdr:row>1875</xdr:row>
      <xdr:rowOff>66675</xdr:rowOff>
    </xdr:from>
    <xdr:ext cx="1657350" cy="695325"/>
    <xdr:pic>
      <xdr:nvPicPr>
        <xdr:cNvPr id="49" name="image2.png">
          <a:extLst>
            <a:ext uri="{FF2B5EF4-FFF2-40B4-BE49-F238E27FC236}">
              <a16:creationId xmlns:a16="http://schemas.microsoft.com/office/drawing/2014/main" id="{90A6CF6A-2E87-5F46-9FDD-C831B8DD37F2}"/>
            </a:ext>
          </a:extLst>
        </xdr:cNvPr>
        <xdr:cNvPicPr preferRelativeResize="0"/>
      </xdr:nvPicPr>
      <xdr:blipFill>
        <a:blip xmlns:r="http://schemas.openxmlformats.org/officeDocument/2006/relationships" r:embed="rId1" cstate="print"/>
        <a:stretch>
          <a:fillRect/>
        </a:stretch>
      </xdr:blipFill>
      <xdr:spPr>
        <a:xfrm>
          <a:off x="1031875" y="403190075"/>
          <a:ext cx="1657350" cy="695325"/>
        </a:xfrm>
        <a:prstGeom prst="rect">
          <a:avLst/>
        </a:prstGeom>
        <a:noFill/>
      </xdr:spPr>
    </xdr:pic>
    <xdr:clientData fLocksWithSheet="0"/>
  </xdr:oneCellAnchor>
  <xdr:oneCellAnchor>
    <xdr:from>
      <xdr:col>1</xdr:col>
      <xdr:colOff>142875</xdr:colOff>
      <xdr:row>1914</xdr:row>
      <xdr:rowOff>66675</xdr:rowOff>
    </xdr:from>
    <xdr:ext cx="1657350" cy="695325"/>
    <xdr:pic>
      <xdr:nvPicPr>
        <xdr:cNvPr id="50" name="image2.png">
          <a:extLst>
            <a:ext uri="{FF2B5EF4-FFF2-40B4-BE49-F238E27FC236}">
              <a16:creationId xmlns:a16="http://schemas.microsoft.com/office/drawing/2014/main" id="{56B51528-371E-DB4B-8DFE-81ADD2C689E5}"/>
            </a:ext>
          </a:extLst>
        </xdr:cNvPr>
        <xdr:cNvPicPr preferRelativeResize="0"/>
      </xdr:nvPicPr>
      <xdr:blipFill>
        <a:blip xmlns:r="http://schemas.openxmlformats.org/officeDocument/2006/relationships" r:embed="rId1" cstate="print"/>
        <a:stretch>
          <a:fillRect/>
        </a:stretch>
      </xdr:blipFill>
      <xdr:spPr>
        <a:xfrm>
          <a:off x="1031875" y="411330775"/>
          <a:ext cx="1657350" cy="695325"/>
        </a:xfrm>
        <a:prstGeom prst="rect">
          <a:avLst/>
        </a:prstGeom>
        <a:noFill/>
      </xdr:spPr>
    </xdr:pic>
    <xdr:clientData fLocksWithSheet="0"/>
  </xdr:oneCellAnchor>
  <xdr:oneCellAnchor>
    <xdr:from>
      <xdr:col>1</xdr:col>
      <xdr:colOff>142875</xdr:colOff>
      <xdr:row>1953</xdr:row>
      <xdr:rowOff>66675</xdr:rowOff>
    </xdr:from>
    <xdr:ext cx="1657350" cy="695325"/>
    <xdr:pic>
      <xdr:nvPicPr>
        <xdr:cNvPr id="51" name="image2.png">
          <a:extLst>
            <a:ext uri="{FF2B5EF4-FFF2-40B4-BE49-F238E27FC236}">
              <a16:creationId xmlns:a16="http://schemas.microsoft.com/office/drawing/2014/main" id="{E8FCB6E6-CB60-8246-A809-B1DA3F873A9C}"/>
            </a:ext>
          </a:extLst>
        </xdr:cNvPr>
        <xdr:cNvPicPr preferRelativeResize="0"/>
      </xdr:nvPicPr>
      <xdr:blipFill>
        <a:blip xmlns:r="http://schemas.openxmlformats.org/officeDocument/2006/relationships" r:embed="rId1" cstate="print"/>
        <a:stretch>
          <a:fillRect/>
        </a:stretch>
      </xdr:blipFill>
      <xdr:spPr>
        <a:xfrm>
          <a:off x="1031875" y="420081075"/>
          <a:ext cx="1657350" cy="695325"/>
        </a:xfrm>
        <a:prstGeom prst="rect">
          <a:avLst/>
        </a:prstGeom>
        <a:noFill/>
      </xdr:spPr>
    </xdr:pic>
    <xdr:clientData fLocksWithSheet="0"/>
  </xdr:oneCellAnchor>
  <xdr:oneCellAnchor>
    <xdr:from>
      <xdr:col>1</xdr:col>
      <xdr:colOff>142875</xdr:colOff>
      <xdr:row>1992</xdr:row>
      <xdr:rowOff>66675</xdr:rowOff>
    </xdr:from>
    <xdr:ext cx="1657350" cy="695325"/>
    <xdr:pic>
      <xdr:nvPicPr>
        <xdr:cNvPr id="52" name="image2.png">
          <a:extLst>
            <a:ext uri="{FF2B5EF4-FFF2-40B4-BE49-F238E27FC236}">
              <a16:creationId xmlns:a16="http://schemas.microsoft.com/office/drawing/2014/main" id="{26BF4F32-B32C-B04E-9723-884D83979F5C}"/>
            </a:ext>
          </a:extLst>
        </xdr:cNvPr>
        <xdr:cNvPicPr preferRelativeResize="0"/>
      </xdr:nvPicPr>
      <xdr:blipFill>
        <a:blip xmlns:r="http://schemas.openxmlformats.org/officeDocument/2006/relationships" r:embed="rId1" cstate="print"/>
        <a:stretch>
          <a:fillRect/>
        </a:stretch>
      </xdr:blipFill>
      <xdr:spPr>
        <a:xfrm>
          <a:off x="1031875" y="429263175"/>
          <a:ext cx="1657350" cy="695325"/>
        </a:xfrm>
        <a:prstGeom prst="rect">
          <a:avLst/>
        </a:prstGeom>
        <a:noFill/>
      </xdr:spPr>
    </xdr:pic>
    <xdr:clientData fLocksWithSheet="0"/>
  </xdr:oneCellAnchor>
  <xdr:oneCellAnchor>
    <xdr:from>
      <xdr:col>1</xdr:col>
      <xdr:colOff>142875</xdr:colOff>
      <xdr:row>2031</xdr:row>
      <xdr:rowOff>66675</xdr:rowOff>
    </xdr:from>
    <xdr:ext cx="1657350" cy="695325"/>
    <xdr:pic>
      <xdr:nvPicPr>
        <xdr:cNvPr id="53" name="image2.png">
          <a:extLst>
            <a:ext uri="{FF2B5EF4-FFF2-40B4-BE49-F238E27FC236}">
              <a16:creationId xmlns:a16="http://schemas.microsoft.com/office/drawing/2014/main" id="{142D3D33-967B-2A40-9CA7-1000FD90E2D1}"/>
            </a:ext>
          </a:extLst>
        </xdr:cNvPr>
        <xdr:cNvPicPr preferRelativeResize="0"/>
      </xdr:nvPicPr>
      <xdr:blipFill>
        <a:blip xmlns:r="http://schemas.openxmlformats.org/officeDocument/2006/relationships" r:embed="rId1" cstate="print"/>
        <a:stretch>
          <a:fillRect/>
        </a:stretch>
      </xdr:blipFill>
      <xdr:spPr>
        <a:xfrm>
          <a:off x="1031875" y="437251475"/>
          <a:ext cx="1657350" cy="695325"/>
        </a:xfrm>
        <a:prstGeom prst="rect">
          <a:avLst/>
        </a:prstGeom>
        <a:noFill/>
      </xdr:spPr>
    </xdr:pic>
    <xdr:clientData fLocksWithSheet="0"/>
  </xdr:oneCellAnchor>
  <xdr:oneCellAnchor>
    <xdr:from>
      <xdr:col>1</xdr:col>
      <xdr:colOff>142875</xdr:colOff>
      <xdr:row>2070</xdr:row>
      <xdr:rowOff>66675</xdr:rowOff>
    </xdr:from>
    <xdr:ext cx="1657350" cy="695325"/>
    <xdr:pic>
      <xdr:nvPicPr>
        <xdr:cNvPr id="54" name="image2.png">
          <a:extLst>
            <a:ext uri="{FF2B5EF4-FFF2-40B4-BE49-F238E27FC236}">
              <a16:creationId xmlns:a16="http://schemas.microsoft.com/office/drawing/2014/main" id="{CEA06B95-E830-5648-A9DD-527BC04A98D8}"/>
            </a:ext>
          </a:extLst>
        </xdr:cNvPr>
        <xdr:cNvPicPr preferRelativeResize="0"/>
      </xdr:nvPicPr>
      <xdr:blipFill>
        <a:blip xmlns:r="http://schemas.openxmlformats.org/officeDocument/2006/relationships" r:embed="rId1" cstate="print"/>
        <a:stretch>
          <a:fillRect/>
        </a:stretch>
      </xdr:blipFill>
      <xdr:spPr>
        <a:xfrm>
          <a:off x="1031875" y="445239775"/>
          <a:ext cx="1657350" cy="695325"/>
        </a:xfrm>
        <a:prstGeom prst="rect">
          <a:avLst/>
        </a:prstGeom>
        <a:noFill/>
      </xdr:spPr>
    </xdr:pic>
    <xdr:clientData fLocksWithSheet="0"/>
  </xdr:oneCellAnchor>
  <xdr:oneCellAnchor>
    <xdr:from>
      <xdr:col>1</xdr:col>
      <xdr:colOff>142875</xdr:colOff>
      <xdr:row>2109</xdr:row>
      <xdr:rowOff>66675</xdr:rowOff>
    </xdr:from>
    <xdr:ext cx="1657350" cy="695325"/>
    <xdr:pic>
      <xdr:nvPicPr>
        <xdr:cNvPr id="55" name="image2.png">
          <a:extLst>
            <a:ext uri="{FF2B5EF4-FFF2-40B4-BE49-F238E27FC236}">
              <a16:creationId xmlns:a16="http://schemas.microsoft.com/office/drawing/2014/main" id="{371424BE-02D2-FC48-82CD-247E9872668B}"/>
            </a:ext>
          </a:extLst>
        </xdr:cNvPr>
        <xdr:cNvPicPr preferRelativeResize="0"/>
      </xdr:nvPicPr>
      <xdr:blipFill>
        <a:blip xmlns:r="http://schemas.openxmlformats.org/officeDocument/2006/relationships" r:embed="rId1" cstate="print"/>
        <a:stretch>
          <a:fillRect/>
        </a:stretch>
      </xdr:blipFill>
      <xdr:spPr>
        <a:xfrm>
          <a:off x="1031875" y="453228075"/>
          <a:ext cx="1657350" cy="695325"/>
        </a:xfrm>
        <a:prstGeom prst="rect">
          <a:avLst/>
        </a:prstGeom>
        <a:noFill/>
      </xdr:spPr>
    </xdr:pic>
    <xdr:clientData fLocksWithSheet="0"/>
  </xdr:oneCellAnchor>
  <xdr:oneCellAnchor>
    <xdr:from>
      <xdr:col>1</xdr:col>
      <xdr:colOff>142875</xdr:colOff>
      <xdr:row>2148</xdr:row>
      <xdr:rowOff>66675</xdr:rowOff>
    </xdr:from>
    <xdr:ext cx="1657350" cy="695325"/>
    <xdr:pic>
      <xdr:nvPicPr>
        <xdr:cNvPr id="56" name="image2.png">
          <a:extLst>
            <a:ext uri="{FF2B5EF4-FFF2-40B4-BE49-F238E27FC236}">
              <a16:creationId xmlns:a16="http://schemas.microsoft.com/office/drawing/2014/main" id="{E5BC4C7E-8E3D-B84D-9893-B6FD6F3386AC}"/>
            </a:ext>
          </a:extLst>
        </xdr:cNvPr>
        <xdr:cNvPicPr preferRelativeResize="0"/>
      </xdr:nvPicPr>
      <xdr:blipFill>
        <a:blip xmlns:r="http://schemas.openxmlformats.org/officeDocument/2006/relationships" r:embed="rId1" cstate="print"/>
        <a:stretch>
          <a:fillRect/>
        </a:stretch>
      </xdr:blipFill>
      <xdr:spPr>
        <a:xfrm>
          <a:off x="1031875" y="461216375"/>
          <a:ext cx="1657350" cy="695325"/>
        </a:xfrm>
        <a:prstGeom prst="rect">
          <a:avLst/>
        </a:prstGeom>
        <a:noFill/>
      </xdr:spPr>
    </xdr:pic>
    <xdr:clientData fLocksWithSheet="0"/>
  </xdr:oneCellAnchor>
  <xdr:oneCellAnchor>
    <xdr:from>
      <xdr:col>1</xdr:col>
      <xdr:colOff>142875</xdr:colOff>
      <xdr:row>2189</xdr:row>
      <xdr:rowOff>66675</xdr:rowOff>
    </xdr:from>
    <xdr:ext cx="1657350" cy="695325"/>
    <xdr:pic>
      <xdr:nvPicPr>
        <xdr:cNvPr id="57" name="image2.png">
          <a:extLst>
            <a:ext uri="{FF2B5EF4-FFF2-40B4-BE49-F238E27FC236}">
              <a16:creationId xmlns:a16="http://schemas.microsoft.com/office/drawing/2014/main" id="{2859ED53-11B7-DD4F-9005-01054A5666E5}"/>
            </a:ext>
          </a:extLst>
        </xdr:cNvPr>
        <xdr:cNvPicPr preferRelativeResize="0"/>
      </xdr:nvPicPr>
      <xdr:blipFill>
        <a:blip xmlns:r="http://schemas.openxmlformats.org/officeDocument/2006/relationships" r:embed="rId1" cstate="print"/>
        <a:stretch>
          <a:fillRect/>
        </a:stretch>
      </xdr:blipFill>
      <xdr:spPr>
        <a:xfrm>
          <a:off x="1031875" y="469750775"/>
          <a:ext cx="1657350" cy="695325"/>
        </a:xfrm>
        <a:prstGeom prst="rect">
          <a:avLst/>
        </a:prstGeom>
        <a:noFill/>
      </xdr:spPr>
    </xdr:pic>
    <xdr:clientData fLocksWithSheet="0"/>
  </xdr:oneCellAnchor>
  <xdr:oneCellAnchor>
    <xdr:from>
      <xdr:col>1</xdr:col>
      <xdr:colOff>142875</xdr:colOff>
      <xdr:row>2230</xdr:row>
      <xdr:rowOff>66675</xdr:rowOff>
    </xdr:from>
    <xdr:ext cx="1657350" cy="695325"/>
    <xdr:pic>
      <xdr:nvPicPr>
        <xdr:cNvPr id="58" name="image2.png">
          <a:extLst>
            <a:ext uri="{FF2B5EF4-FFF2-40B4-BE49-F238E27FC236}">
              <a16:creationId xmlns:a16="http://schemas.microsoft.com/office/drawing/2014/main" id="{5C48C40D-C6CC-E14A-9FC2-CCC449C686B6}"/>
            </a:ext>
          </a:extLst>
        </xdr:cNvPr>
        <xdr:cNvPicPr preferRelativeResize="0"/>
      </xdr:nvPicPr>
      <xdr:blipFill>
        <a:blip xmlns:r="http://schemas.openxmlformats.org/officeDocument/2006/relationships" r:embed="rId1" cstate="print"/>
        <a:stretch>
          <a:fillRect/>
        </a:stretch>
      </xdr:blipFill>
      <xdr:spPr>
        <a:xfrm>
          <a:off x="1031875" y="478462975"/>
          <a:ext cx="1657350" cy="695325"/>
        </a:xfrm>
        <a:prstGeom prst="rect">
          <a:avLst/>
        </a:prstGeom>
        <a:noFill/>
      </xdr:spPr>
    </xdr:pic>
    <xdr:clientData fLocksWithSheet="0"/>
  </xdr:oneCellAnchor>
  <xdr:oneCellAnchor>
    <xdr:from>
      <xdr:col>1</xdr:col>
      <xdr:colOff>142875</xdr:colOff>
      <xdr:row>2272</xdr:row>
      <xdr:rowOff>66675</xdr:rowOff>
    </xdr:from>
    <xdr:ext cx="1657350" cy="695325"/>
    <xdr:pic>
      <xdr:nvPicPr>
        <xdr:cNvPr id="59" name="image2.png">
          <a:extLst>
            <a:ext uri="{FF2B5EF4-FFF2-40B4-BE49-F238E27FC236}">
              <a16:creationId xmlns:a16="http://schemas.microsoft.com/office/drawing/2014/main" id="{7A86E607-6BF2-E94C-B4DC-E50B2B8BE3CD}"/>
            </a:ext>
          </a:extLst>
        </xdr:cNvPr>
        <xdr:cNvPicPr preferRelativeResize="0"/>
      </xdr:nvPicPr>
      <xdr:blipFill>
        <a:blip xmlns:r="http://schemas.openxmlformats.org/officeDocument/2006/relationships" r:embed="rId1" cstate="print"/>
        <a:stretch>
          <a:fillRect/>
        </a:stretch>
      </xdr:blipFill>
      <xdr:spPr>
        <a:xfrm>
          <a:off x="1031875" y="487327575"/>
          <a:ext cx="1657350" cy="695325"/>
        </a:xfrm>
        <a:prstGeom prst="rect">
          <a:avLst/>
        </a:prstGeom>
        <a:noFill/>
      </xdr:spPr>
    </xdr:pic>
    <xdr:clientData fLocksWithSheet="0"/>
  </xdr:oneCellAnchor>
  <xdr:oneCellAnchor>
    <xdr:from>
      <xdr:col>1</xdr:col>
      <xdr:colOff>142875</xdr:colOff>
      <xdr:row>2311</xdr:row>
      <xdr:rowOff>66675</xdr:rowOff>
    </xdr:from>
    <xdr:ext cx="1657350" cy="695325"/>
    <xdr:pic>
      <xdr:nvPicPr>
        <xdr:cNvPr id="60" name="image2.png">
          <a:extLst>
            <a:ext uri="{FF2B5EF4-FFF2-40B4-BE49-F238E27FC236}">
              <a16:creationId xmlns:a16="http://schemas.microsoft.com/office/drawing/2014/main" id="{55280B8E-C27C-F642-82E1-B9A5EAB0D943}"/>
            </a:ext>
          </a:extLst>
        </xdr:cNvPr>
        <xdr:cNvPicPr preferRelativeResize="0"/>
      </xdr:nvPicPr>
      <xdr:blipFill>
        <a:blip xmlns:r="http://schemas.openxmlformats.org/officeDocument/2006/relationships" r:embed="rId1" cstate="print"/>
        <a:stretch>
          <a:fillRect/>
        </a:stretch>
      </xdr:blipFill>
      <xdr:spPr>
        <a:xfrm>
          <a:off x="1031875" y="496027075"/>
          <a:ext cx="1657350" cy="695325"/>
        </a:xfrm>
        <a:prstGeom prst="rect">
          <a:avLst/>
        </a:prstGeom>
        <a:noFill/>
      </xdr:spPr>
    </xdr:pic>
    <xdr:clientData fLocksWithSheet="0"/>
  </xdr:oneCellAnchor>
  <xdr:oneCellAnchor>
    <xdr:from>
      <xdr:col>1</xdr:col>
      <xdr:colOff>142875</xdr:colOff>
      <xdr:row>2350</xdr:row>
      <xdr:rowOff>66675</xdr:rowOff>
    </xdr:from>
    <xdr:ext cx="1657350" cy="695325"/>
    <xdr:pic>
      <xdr:nvPicPr>
        <xdr:cNvPr id="61" name="image2.png">
          <a:extLst>
            <a:ext uri="{FF2B5EF4-FFF2-40B4-BE49-F238E27FC236}">
              <a16:creationId xmlns:a16="http://schemas.microsoft.com/office/drawing/2014/main" id="{164D8163-673C-014A-BF83-02AFFEE26045}"/>
            </a:ext>
          </a:extLst>
        </xdr:cNvPr>
        <xdr:cNvPicPr preferRelativeResize="0"/>
      </xdr:nvPicPr>
      <xdr:blipFill>
        <a:blip xmlns:r="http://schemas.openxmlformats.org/officeDocument/2006/relationships" r:embed="rId1" cstate="print"/>
        <a:stretch>
          <a:fillRect/>
        </a:stretch>
      </xdr:blipFill>
      <xdr:spPr>
        <a:xfrm>
          <a:off x="1031875" y="504866275"/>
          <a:ext cx="1657350" cy="695325"/>
        </a:xfrm>
        <a:prstGeom prst="rect">
          <a:avLst/>
        </a:prstGeom>
        <a:noFill/>
      </xdr:spPr>
    </xdr:pic>
    <xdr:clientData fLocksWithSheet="0"/>
  </xdr:oneCellAnchor>
  <xdr:oneCellAnchor>
    <xdr:from>
      <xdr:col>1</xdr:col>
      <xdr:colOff>142875</xdr:colOff>
      <xdr:row>2392</xdr:row>
      <xdr:rowOff>66675</xdr:rowOff>
    </xdr:from>
    <xdr:ext cx="1657350" cy="695325"/>
    <xdr:pic>
      <xdr:nvPicPr>
        <xdr:cNvPr id="62" name="image2.png">
          <a:extLst>
            <a:ext uri="{FF2B5EF4-FFF2-40B4-BE49-F238E27FC236}">
              <a16:creationId xmlns:a16="http://schemas.microsoft.com/office/drawing/2014/main" id="{41FFCD97-BA27-3541-8B07-B0AC46D80A31}"/>
            </a:ext>
          </a:extLst>
        </xdr:cNvPr>
        <xdr:cNvPicPr preferRelativeResize="0"/>
      </xdr:nvPicPr>
      <xdr:blipFill>
        <a:blip xmlns:r="http://schemas.openxmlformats.org/officeDocument/2006/relationships" r:embed="rId1" cstate="print"/>
        <a:stretch>
          <a:fillRect/>
        </a:stretch>
      </xdr:blipFill>
      <xdr:spPr>
        <a:xfrm>
          <a:off x="1031875" y="514149975"/>
          <a:ext cx="1657350" cy="695325"/>
        </a:xfrm>
        <a:prstGeom prst="rect">
          <a:avLst/>
        </a:prstGeom>
        <a:noFill/>
      </xdr:spPr>
    </xdr:pic>
    <xdr:clientData fLocksWithSheet="0"/>
  </xdr:oneCellAnchor>
  <xdr:oneCellAnchor>
    <xdr:from>
      <xdr:col>1</xdr:col>
      <xdr:colOff>142875</xdr:colOff>
      <xdr:row>2433</xdr:row>
      <xdr:rowOff>66675</xdr:rowOff>
    </xdr:from>
    <xdr:ext cx="1657350" cy="695325"/>
    <xdr:pic>
      <xdr:nvPicPr>
        <xdr:cNvPr id="63" name="image2.png">
          <a:extLst>
            <a:ext uri="{FF2B5EF4-FFF2-40B4-BE49-F238E27FC236}">
              <a16:creationId xmlns:a16="http://schemas.microsoft.com/office/drawing/2014/main" id="{D3DB0B52-9695-C342-86C6-D819FC34577C}"/>
            </a:ext>
          </a:extLst>
        </xdr:cNvPr>
        <xdr:cNvPicPr preferRelativeResize="0"/>
      </xdr:nvPicPr>
      <xdr:blipFill>
        <a:blip xmlns:r="http://schemas.openxmlformats.org/officeDocument/2006/relationships" r:embed="rId1" cstate="print"/>
        <a:stretch>
          <a:fillRect/>
        </a:stretch>
      </xdr:blipFill>
      <xdr:spPr>
        <a:xfrm>
          <a:off x="1031875" y="523497175"/>
          <a:ext cx="1657350" cy="695325"/>
        </a:xfrm>
        <a:prstGeom prst="rect">
          <a:avLst/>
        </a:prstGeom>
        <a:noFill/>
      </xdr:spPr>
    </xdr:pic>
    <xdr:clientData fLocksWithSheet="0"/>
  </xdr:oneCellAnchor>
  <xdr:oneCellAnchor>
    <xdr:from>
      <xdr:col>1</xdr:col>
      <xdr:colOff>142875</xdr:colOff>
      <xdr:row>2474</xdr:row>
      <xdr:rowOff>66675</xdr:rowOff>
    </xdr:from>
    <xdr:ext cx="1657350" cy="695325"/>
    <xdr:pic>
      <xdr:nvPicPr>
        <xdr:cNvPr id="64" name="image2.png">
          <a:extLst>
            <a:ext uri="{FF2B5EF4-FFF2-40B4-BE49-F238E27FC236}">
              <a16:creationId xmlns:a16="http://schemas.microsoft.com/office/drawing/2014/main" id="{32871054-F492-6A4D-9F2B-AB27972ED683}"/>
            </a:ext>
          </a:extLst>
        </xdr:cNvPr>
        <xdr:cNvPicPr preferRelativeResize="0"/>
      </xdr:nvPicPr>
      <xdr:blipFill>
        <a:blip xmlns:r="http://schemas.openxmlformats.org/officeDocument/2006/relationships" r:embed="rId1" cstate="print"/>
        <a:stretch>
          <a:fillRect/>
        </a:stretch>
      </xdr:blipFill>
      <xdr:spPr>
        <a:xfrm>
          <a:off x="1031875" y="532780875"/>
          <a:ext cx="1657350" cy="695325"/>
        </a:xfrm>
        <a:prstGeom prst="rect">
          <a:avLst/>
        </a:prstGeom>
        <a:noFill/>
      </xdr:spPr>
    </xdr:pic>
    <xdr:clientData fLocksWithSheet="0"/>
  </xdr:oneCellAnchor>
  <xdr:oneCellAnchor>
    <xdr:from>
      <xdr:col>1</xdr:col>
      <xdr:colOff>142875</xdr:colOff>
      <xdr:row>2515</xdr:row>
      <xdr:rowOff>66675</xdr:rowOff>
    </xdr:from>
    <xdr:ext cx="1657350" cy="695325"/>
    <xdr:pic>
      <xdr:nvPicPr>
        <xdr:cNvPr id="65" name="image2.png">
          <a:extLst>
            <a:ext uri="{FF2B5EF4-FFF2-40B4-BE49-F238E27FC236}">
              <a16:creationId xmlns:a16="http://schemas.microsoft.com/office/drawing/2014/main" id="{779D3AB6-D079-4044-BBC1-725835274014}"/>
            </a:ext>
          </a:extLst>
        </xdr:cNvPr>
        <xdr:cNvPicPr preferRelativeResize="0"/>
      </xdr:nvPicPr>
      <xdr:blipFill>
        <a:blip xmlns:r="http://schemas.openxmlformats.org/officeDocument/2006/relationships" r:embed="rId1" cstate="print"/>
        <a:stretch>
          <a:fillRect/>
        </a:stretch>
      </xdr:blipFill>
      <xdr:spPr>
        <a:xfrm>
          <a:off x="1031875" y="541416875"/>
          <a:ext cx="1657350" cy="695325"/>
        </a:xfrm>
        <a:prstGeom prst="rect">
          <a:avLst/>
        </a:prstGeom>
        <a:noFill/>
      </xdr:spPr>
    </xdr:pic>
    <xdr:clientData fLocksWithSheet="0"/>
  </xdr:oneCellAnchor>
  <xdr:oneCellAnchor>
    <xdr:from>
      <xdr:col>1</xdr:col>
      <xdr:colOff>142875</xdr:colOff>
      <xdr:row>2556</xdr:row>
      <xdr:rowOff>66675</xdr:rowOff>
    </xdr:from>
    <xdr:ext cx="1657350" cy="695325"/>
    <xdr:pic>
      <xdr:nvPicPr>
        <xdr:cNvPr id="66" name="image2.png">
          <a:extLst>
            <a:ext uri="{FF2B5EF4-FFF2-40B4-BE49-F238E27FC236}">
              <a16:creationId xmlns:a16="http://schemas.microsoft.com/office/drawing/2014/main" id="{36844A3D-E796-2A44-90BC-0DFD6E84A0D0}"/>
            </a:ext>
          </a:extLst>
        </xdr:cNvPr>
        <xdr:cNvPicPr preferRelativeResize="0"/>
      </xdr:nvPicPr>
      <xdr:blipFill>
        <a:blip xmlns:r="http://schemas.openxmlformats.org/officeDocument/2006/relationships" r:embed="rId1" cstate="print"/>
        <a:stretch>
          <a:fillRect/>
        </a:stretch>
      </xdr:blipFill>
      <xdr:spPr>
        <a:xfrm>
          <a:off x="1031875" y="550586275"/>
          <a:ext cx="1657350" cy="695325"/>
        </a:xfrm>
        <a:prstGeom prst="rect">
          <a:avLst/>
        </a:prstGeom>
        <a:noFill/>
      </xdr:spPr>
    </xdr:pic>
    <xdr:clientData fLocksWithSheet="0"/>
  </xdr:oneCellAnchor>
  <xdr:oneCellAnchor>
    <xdr:from>
      <xdr:col>1</xdr:col>
      <xdr:colOff>142875</xdr:colOff>
      <xdr:row>2597</xdr:row>
      <xdr:rowOff>66675</xdr:rowOff>
    </xdr:from>
    <xdr:ext cx="1657350" cy="695325"/>
    <xdr:pic>
      <xdr:nvPicPr>
        <xdr:cNvPr id="67" name="image2.png">
          <a:extLst>
            <a:ext uri="{FF2B5EF4-FFF2-40B4-BE49-F238E27FC236}">
              <a16:creationId xmlns:a16="http://schemas.microsoft.com/office/drawing/2014/main" id="{B840A29E-A987-1445-B876-A3C302D79C89}"/>
            </a:ext>
          </a:extLst>
        </xdr:cNvPr>
        <xdr:cNvPicPr preferRelativeResize="0"/>
      </xdr:nvPicPr>
      <xdr:blipFill>
        <a:blip xmlns:r="http://schemas.openxmlformats.org/officeDocument/2006/relationships" r:embed="rId1" cstate="print"/>
        <a:stretch>
          <a:fillRect/>
        </a:stretch>
      </xdr:blipFill>
      <xdr:spPr>
        <a:xfrm>
          <a:off x="1031875" y="560174775"/>
          <a:ext cx="1657350" cy="695325"/>
        </a:xfrm>
        <a:prstGeom prst="rect">
          <a:avLst/>
        </a:prstGeom>
        <a:noFill/>
      </xdr:spPr>
    </xdr:pic>
    <xdr:clientData fLocksWithSheet="0"/>
  </xdr:oneCellAnchor>
  <xdr:oneCellAnchor>
    <xdr:from>
      <xdr:col>1</xdr:col>
      <xdr:colOff>142875</xdr:colOff>
      <xdr:row>2597</xdr:row>
      <xdr:rowOff>66675</xdr:rowOff>
    </xdr:from>
    <xdr:ext cx="1657350" cy="695325"/>
    <xdr:pic>
      <xdr:nvPicPr>
        <xdr:cNvPr id="68" name="image2.png">
          <a:extLst>
            <a:ext uri="{FF2B5EF4-FFF2-40B4-BE49-F238E27FC236}">
              <a16:creationId xmlns:a16="http://schemas.microsoft.com/office/drawing/2014/main" id="{6704F5AD-6636-FC47-942A-11518F5D504D}"/>
            </a:ext>
          </a:extLst>
        </xdr:cNvPr>
        <xdr:cNvPicPr preferRelativeResize="0"/>
      </xdr:nvPicPr>
      <xdr:blipFill>
        <a:blip xmlns:r="http://schemas.openxmlformats.org/officeDocument/2006/relationships" r:embed="rId1" cstate="print"/>
        <a:stretch>
          <a:fillRect/>
        </a:stretch>
      </xdr:blipFill>
      <xdr:spPr>
        <a:xfrm>
          <a:off x="1031875" y="560174775"/>
          <a:ext cx="1657350" cy="695325"/>
        </a:xfrm>
        <a:prstGeom prst="rect">
          <a:avLst/>
        </a:prstGeom>
        <a:noFill/>
      </xdr:spPr>
    </xdr:pic>
    <xdr:clientData fLocksWithSheet="0"/>
  </xdr:oneCellAnchor>
  <xdr:oneCellAnchor>
    <xdr:from>
      <xdr:col>1</xdr:col>
      <xdr:colOff>142875</xdr:colOff>
      <xdr:row>2636</xdr:row>
      <xdr:rowOff>66675</xdr:rowOff>
    </xdr:from>
    <xdr:ext cx="1657350" cy="695325"/>
    <xdr:pic>
      <xdr:nvPicPr>
        <xdr:cNvPr id="69" name="image2.png">
          <a:extLst>
            <a:ext uri="{FF2B5EF4-FFF2-40B4-BE49-F238E27FC236}">
              <a16:creationId xmlns:a16="http://schemas.microsoft.com/office/drawing/2014/main" id="{C9B6209A-B7AF-2646-9EC1-7BA7A6B44194}"/>
            </a:ext>
          </a:extLst>
        </xdr:cNvPr>
        <xdr:cNvPicPr preferRelativeResize="0"/>
      </xdr:nvPicPr>
      <xdr:blipFill>
        <a:blip xmlns:r="http://schemas.openxmlformats.org/officeDocument/2006/relationships" r:embed="rId1" cstate="print"/>
        <a:stretch>
          <a:fillRect/>
        </a:stretch>
      </xdr:blipFill>
      <xdr:spPr>
        <a:xfrm>
          <a:off x="1031875" y="568391675"/>
          <a:ext cx="1657350" cy="695325"/>
        </a:xfrm>
        <a:prstGeom prst="rect">
          <a:avLst/>
        </a:prstGeom>
        <a:noFill/>
      </xdr:spPr>
    </xdr:pic>
    <xdr:clientData fLocksWithSheet="0"/>
  </xdr:oneCellAnchor>
  <xdr:oneCellAnchor>
    <xdr:from>
      <xdr:col>1</xdr:col>
      <xdr:colOff>142875</xdr:colOff>
      <xdr:row>2636</xdr:row>
      <xdr:rowOff>66675</xdr:rowOff>
    </xdr:from>
    <xdr:ext cx="1657350" cy="695325"/>
    <xdr:pic>
      <xdr:nvPicPr>
        <xdr:cNvPr id="70" name="image2.png">
          <a:extLst>
            <a:ext uri="{FF2B5EF4-FFF2-40B4-BE49-F238E27FC236}">
              <a16:creationId xmlns:a16="http://schemas.microsoft.com/office/drawing/2014/main" id="{3B495524-11F1-C945-867E-453BC94E37F7}"/>
            </a:ext>
          </a:extLst>
        </xdr:cNvPr>
        <xdr:cNvPicPr preferRelativeResize="0"/>
      </xdr:nvPicPr>
      <xdr:blipFill>
        <a:blip xmlns:r="http://schemas.openxmlformats.org/officeDocument/2006/relationships" r:embed="rId1" cstate="print"/>
        <a:stretch>
          <a:fillRect/>
        </a:stretch>
      </xdr:blipFill>
      <xdr:spPr>
        <a:xfrm>
          <a:off x="1031875" y="568391675"/>
          <a:ext cx="1657350" cy="695325"/>
        </a:xfrm>
        <a:prstGeom prst="rect">
          <a:avLst/>
        </a:prstGeom>
        <a:noFill/>
      </xdr:spPr>
    </xdr:pic>
    <xdr:clientData fLocksWithSheet="0"/>
  </xdr:oneCellAnchor>
  <xdr:oneCellAnchor>
    <xdr:from>
      <xdr:col>1</xdr:col>
      <xdr:colOff>142875</xdr:colOff>
      <xdr:row>2675</xdr:row>
      <xdr:rowOff>66675</xdr:rowOff>
    </xdr:from>
    <xdr:ext cx="1657350" cy="695325"/>
    <xdr:pic>
      <xdr:nvPicPr>
        <xdr:cNvPr id="71" name="image2.png">
          <a:extLst>
            <a:ext uri="{FF2B5EF4-FFF2-40B4-BE49-F238E27FC236}">
              <a16:creationId xmlns:a16="http://schemas.microsoft.com/office/drawing/2014/main" id="{23A349EB-0669-CF49-B988-B1C3057F2CC7}"/>
            </a:ext>
          </a:extLst>
        </xdr:cNvPr>
        <xdr:cNvPicPr preferRelativeResize="0"/>
      </xdr:nvPicPr>
      <xdr:blipFill>
        <a:blip xmlns:r="http://schemas.openxmlformats.org/officeDocument/2006/relationships" r:embed="rId1" cstate="print"/>
        <a:stretch>
          <a:fillRect/>
        </a:stretch>
      </xdr:blipFill>
      <xdr:spPr>
        <a:xfrm>
          <a:off x="1031875" y="576506975"/>
          <a:ext cx="1657350" cy="695325"/>
        </a:xfrm>
        <a:prstGeom prst="rect">
          <a:avLst/>
        </a:prstGeom>
        <a:noFill/>
      </xdr:spPr>
    </xdr:pic>
    <xdr:clientData fLocksWithSheet="0"/>
  </xdr:oneCellAnchor>
  <xdr:oneCellAnchor>
    <xdr:from>
      <xdr:col>1</xdr:col>
      <xdr:colOff>142875</xdr:colOff>
      <xdr:row>2675</xdr:row>
      <xdr:rowOff>66675</xdr:rowOff>
    </xdr:from>
    <xdr:ext cx="1657350" cy="695325"/>
    <xdr:pic>
      <xdr:nvPicPr>
        <xdr:cNvPr id="72" name="image2.png">
          <a:extLst>
            <a:ext uri="{FF2B5EF4-FFF2-40B4-BE49-F238E27FC236}">
              <a16:creationId xmlns:a16="http://schemas.microsoft.com/office/drawing/2014/main" id="{3C756987-A175-AB47-BED8-15D55768E6AC}"/>
            </a:ext>
          </a:extLst>
        </xdr:cNvPr>
        <xdr:cNvPicPr preferRelativeResize="0"/>
      </xdr:nvPicPr>
      <xdr:blipFill>
        <a:blip xmlns:r="http://schemas.openxmlformats.org/officeDocument/2006/relationships" r:embed="rId1" cstate="print"/>
        <a:stretch>
          <a:fillRect/>
        </a:stretch>
      </xdr:blipFill>
      <xdr:spPr>
        <a:xfrm>
          <a:off x="1031875" y="576506975"/>
          <a:ext cx="1657350" cy="695325"/>
        </a:xfrm>
        <a:prstGeom prst="rect">
          <a:avLst/>
        </a:prstGeom>
        <a:noFill/>
      </xdr:spPr>
    </xdr:pic>
    <xdr:clientData fLocksWithSheet="0"/>
  </xdr:oneCellAnchor>
  <xdr:oneCellAnchor>
    <xdr:from>
      <xdr:col>1</xdr:col>
      <xdr:colOff>142875</xdr:colOff>
      <xdr:row>2714</xdr:row>
      <xdr:rowOff>66675</xdr:rowOff>
    </xdr:from>
    <xdr:ext cx="1657350" cy="695325"/>
    <xdr:pic>
      <xdr:nvPicPr>
        <xdr:cNvPr id="73" name="image2.png">
          <a:extLst>
            <a:ext uri="{FF2B5EF4-FFF2-40B4-BE49-F238E27FC236}">
              <a16:creationId xmlns:a16="http://schemas.microsoft.com/office/drawing/2014/main" id="{6184E63F-F550-774F-8695-57B263C50932}"/>
            </a:ext>
          </a:extLst>
        </xdr:cNvPr>
        <xdr:cNvPicPr preferRelativeResize="0"/>
      </xdr:nvPicPr>
      <xdr:blipFill>
        <a:blip xmlns:r="http://schemas.openxmlformats.org/officeDocument/2006/relationships" r:embed="rId1" cstate="print"/>
        <a:stretch>
          <a:fillRect/>
        </a:stretch>
      </xdr:blipFill>
      <xdr:spPr>
        <a:xfrm>
          <a:off x="1031875" y="584596875"/>
          <a:ext cx="1657350" cy="695325"/>
        </a:xfrm>
        <a:prstGeom prst="rect">
          <a:avLst/>
        </a:prstGeom>
        <a:noFill/>
      </xdr:spPr>
    </xdr:pic>
    <xdr:clientData fLocksWithSheet="0"/>
  </xdr:oneCellAnchor>
  <xdr:oneCellAnchor>
    <xdr:from>
      <xdr:col>1</xdr:col>
      <xdr:colOff>142875</xdr:colOff>
      <xdr:row>2714</xdr:row>
      <xdr:rowOff>66675</xdr:rowOff>
    </xdr:from>
    <xdr:ext cx="1657350" cy="695325"/>
    <xdr:pic>
      <xdr:nvPicPr>
        <xdr:cNvPr id="74" name="image2.png">
          <a:extLst>
            <a:ext uri="{FF2B5EF4-FFF2-40B4-BE49-F238E27FC236}">
              <a16:creationId xmlns:a16="http://schemas.microsoft.com/office/drawing/2014/main" id="{07E07763-96CA-F94D-83E5-4B282E5B02B9}"/>
            </a:ext>
          </a:extLst>
        </xdr:cNvPr>
        <xdr:cNvPicPr preferRelativeResize="0"/>
      </xdr:nvPicPr>
      <xdr:blipFill>
        <a:blip xmlns:r="http://schemas.openxmlformats.org/officeDocument/2006/relationships" r:embed="rId1" cstate="print"/>
        <a:stretch>
          <a:fillRect/>
        </a:stretch>
      </xdr:blipFill>
      <xdr:spPr>
        <a:xfrm>
          <a:off x="1031875" y="584596875"/>
          <a:ext cx="1657350" cy="695325"/>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5C31F1-CB2F-469F-99AF-0E8561AE3275}">
  <dimension ref="A1:W979"/>
  <sheetViews>
    <sheetView tabSelected="1" zoomScale="70" zoomScaleNormal="70" workbookViewId="0">
      <selection activeCell="N188" sqref="N188"/>
    </sheetView>
  </sheetViews>
  <sheetFormatPr baseColWidth="10" defaultColWidth="12.625" defaultRowHeight="15" customHeight="1" x14ac:dyDescent="0.2"/>
  <cols>
    <col min="1" max="1" width="2.125" style="169" customWidth="1"/>
    <col min="2" max="2" width="14.375" style="169" customWidth="1"/>
    <col min="3" max="3" width="22.875" style="169" customWidth="1"/>
    <col min="4" max="4" width="52.625" style="169" customWidth="1"/>
    <col min="5" max="5" width="10" style="169" customWidth="1"/>
    <col min="6" max="6" width="13.625" style="169" customWidth="1"/>
    <col min="7" max="7" width="16.625" style="292" customWidth="1"/>
    <col min="8" max="8" width="20.875" style="292" customWidth="1"/>
    <col min="9" max="9" width="15.625" style="492" customWidth="1"/>
    <col min="10" max="10" width="20.875" style="492" customWidth="1"/>
    <col min="11" max="11" width="18.5" style="292" customWidth="1"/>
    <col min="12" max="12" width="21.375" style="292" customWidth="1"/>
    <col min="13" max="13" width="32.625" style="292" customWidth="1"/>
    <col min="14" max="14" width="18.5" style="292" customWidth="1"/>
    <col min="15" max="23" width="9.375" style="169" customWidth="1"/>
    <col min="24" max="16384" width="12.625" style="169"/>
  </cols>
  <sheetData>
    <row r="1" spans="1:23" ht="19.5" customHeight="1" x14ac:dyDescent="0.2">
      <c r="A1" s="1"/>
      <c r="B1" s="1"/>
      <c r="C1" s="1"/>
      <c r="D1" s="1"/>
      <c r="E1" s="1"/>
      <c r="F1" s="1"/>
      <c r="G1" s="284"/>
      <c r="H1" s="284"/>
      <c r="I1" s="413"/>
      <c r="J1" s="413"/>
      <c r="K1" s="284"/>
      <c r="L1" s="284"/>
      <c r="M1" s="284"/>
      <c r="N1" s="284"/>
      <c r="O1" s="2"/>
      <c r="P1" s="2"/>
      <c r="Q1" s="2"/>
      <c r="R1" s="2"/>
      <c r="S1" s="2"/>
      <c r="T1" s="2"/>
      <c r="U1" s="2"/>
      <c r="V1" s="2"/>
      <c r="W1" s="2"/>
    </row>
    <row r="2" spans="1:23" ht="6.75" customHeight="1" x14ac:dyDescent="0.2">
      <c r="A2" s="1"/>
      <c r="B2" s="323"/>
      <c r="C2" s="332"/>
      <c r="D2" s="545" t="s">
        <v>460</v>
      </c>
      <c r="E2" s="546"/>
      <c r="F2" s="546"/>
      <c r="G2" s="546"/>
      <c r="H2" s="546"/>
      <c r="I2" s="546"/>
      <c r="J2" s="546"/>
      <c r="K2" s="546"/>
      <c r="L2" s="546"/>
      <c r="M2" s="546"/>
      <c r="N2" s="547"/>
      <c r="O2" s="2"/>
      <c r="P2" s="2"/>
      <c r="Q2" s="2"/>
      <c r="R2" s="2"/>
      <c r="S2" s="2"/>
      <c r="T2" s="2"/>
      <c r="U2" s="2"/>
      <c r="V2" s="2"/>
      <c r="W2" s="2"/>
    </row>
    <row r="3" spans="1:23" ht="15" customHeight="1" x14ac:dyDescent="0.2">
      <c r="A3" s="1"/>
      <c r="B3" s="324"/>
      <c r="C3" s="325"/>
      <c r="D3" s="548"/>
      <c r="E3" s="549"/>
      <c r="F3" s="549"/>
      <c r="G3" s="549"/>
      <c r="H3" s="549"/>
      <c r="I3" s="549"/>
      <c r="J3" s="549"/>
      <c r="K3" s="549"/>
      <c r="L3" s="549"/>
      <c r="M3" s="549"/>
      <c r="N3" s="550"/>
      <c r="O3" s="2"/>
      <c r="P3" s="2"/>
      <c r="Q3" s="2"/>
      <c r="R3" s="2"/>
      <c r="S3" s="2"/>
      <c r="T3" s="2"/>
      <c r="U3" s="2"/>
      <c r="V3" s="2"/>
      <c r="W3" s="2"/>
    </row>
    <row r="4" spans="1:23" ht="19.5" customHeight="1" x14ac:dyDescent="0.2">
      <c r="A4" s="1"/>
      <c r="B4" s="324"/>
      <c r="C4" s="325"/>
      <c r="D4" s="548"/>
      <c r="E4" s="551"/>
      <c r="F4" s="551"/>
      <c r="G4" s="551"/>
      <c r="H4" s="551"/>
      <c r="I4" s="551"/>
      <c r="J4" s="551"/>
      <c r="K4" s="551"/>
      <c r="L4" s="551"/>
      <c r="M4" s="551"/>
      <c r="N4" s="550"/>
      <c r="O4" s="2"/>
      <c r="P4" s="2"/>
      <c r="Q4" s="2"/>
      <c r="R4" s="2"/>
      <c r="S4" s="2"/>
      <c r="T4" s="2"/>
      <c r="U4" s="2"/>
      <c r="V4" s="2"/>
      <c r="W4" s="2"/>
    </row>
    <row r="5" spans="1:23" ht="19.5" customHeight="1" x14ac:dyDescent="0.2">
      <c r="A5" s="1"/>
      <c r="B5" s="324"/>
      <c r="C5" s="325"/>
      <c r="D5" s="334"/>
      <c r="E5" s="325"/>
      <c r="F5" s="325"/>
      <c r="G5" s="326"/>
      <c r="H5" s="326"/>
      <c r="I5" s="320"/>
      <c r="J5" s="320"/>
      <c r="K5" s="326"/>
      <c r="L5" s="326"/>
      <c r="M5" s="326"/>
      <c r="N5" s="327"/>
      <c r="O5" s="2"/>
      <c r="P5" s="2"/>
      <c r="Q5" s="2"/>
      <c r="R5" s="2"/>
      <c r="S5" s="2"/>
      <c r="T5" s="2"/>
      <c r="U5" s="2"/>
      <c r="V5" s="2"/>
      <c r="W5" s="2"/>
    </row>
    <row r="6" spans="1:23" ht="19.5" customHeight="1" x14ac:dyDescent="0.2">
      <c r="A6" s="1"/>
      <c r="B6" s="324"/>
      <c r="C6" s="325"/>
      <c r="D6" s="334"/>
      <c r="E6" s="325"/>
      <c r="F6" s="325"/>
      <c r="G6" s="326"/>
      <c r="H6" s="326"/>
      <c r="I6" s="320"/>
      <c r="J6" s="320"/>
      <c r="K6" s="326"/>
      <c r="L6" s="326"/>
      <c r="M6" s="326"/>
      <c r="N6" s="327"/>
      <c r="O6" s="2"/>
      <c r="P6" s="2"/>
      <c r="Q6" s="2"/>
      <c r="R6" s="2"/>
      <c r="S6" s="2"/>
      <c r="T6" s="2"/>
      <c r="U6" s="2"/>
      <c r="V6" s="2"/>
      <c r="W6" s="2"/>
    </row>
    <row r="7" spans="1:23" ht="19.5" customHeight="1" x14ac:dyDescent="0.2">
      <c r="A7" s="1"/>
      <c r="B7" s="328"/>
      <c r="C7" s="333"/>
      <c r="D7" s="335"/>
      <c r="E7" s="329"/>
      <c r="F7" s="329"/>
      <c r="G7" s="330"/>
      <c r="H7" s="330"/>
      <c r="I7" s="330"/>
      <c r="J7" s="330"/>
      <c r="K7" s="330"/>
      <c r="L7" s="330"/>
      <c r="M7" s="330"/>
      <c r="N7" s="331"/>
      <c r="O7" s="2"/>
      <c r="P7" s="2"/>
      <c r="Q7" s="2"/>
      <c r="R7" s="2"/>
      <c r="S7" s="2"/>
      <c r="T7" s="2"/>
      <c r="U7" s="2"/>
      <c r="V7" s="2"/>
      <c r="W7" s="2"/>
    </row>
    <row r="8" spans="1:23" ht="21" customHeight="1" x14ac:dyDescent="0.2">
      <c r="A8" s="1"/>
      <c r="B8" s="321"/>
      <c r="C8" s="322"/>
      <c r="D8" s="399"/>
      <c r="E8" s="399"/>
      <c r="F8" s="399"/>
      <c r="G8" s="400"/>
      <c r="H8" s="400"/>
      <c r="I8" s="414"/>
      <c r="J8" s="414"/>
      <c r="K8" s="400"/>
      <c r="L8" s="400"/>
      <c r="M8" s="400"/>
      <c r="N8" s="401"/>
      <c r="O8" s="2"/>
      <c r="P8" s="2"/>
      <c r="Q8" s="2"/>
      <c r="R8" s="2"/>
      <c r="S8" s="2"/>
      <c r="T8" s="2"/>
      <c r="U8" s="2"/>
      <c r="V8" s="2"/>
      <c r="W8" s="2"/>
    </row>
    <row r="9" spans="1:23" ht="27" customHeight="1" x14ac:dyDescent="0.2">
      <c r="A9" s="1"/>
      <c r="B9" s="352" t="s">
        <v>461</v>
      </c>
      <c r="C9" s="353"/>
      <c r="D9" s="353"/>
      <c r="E9" s="353"/>
      <c r="F9" s="353"/>
      <c r="G9" s="415"/>
      <c r="H9" s="415"/>
      <c r="I9" s="415"/>
      <c r="J9" s="416"/>
      <c r="K9" s="318"/>
      <c r="L9" s="318"/>
      <c r="M9" s="318"/>
      <c r="N9" s="319"/>
      <c r="O9" s="2"/>
      <c r="P9" s="2"/>
      <c r="Q9" s="2"/>
      <c r="R9" s="2"/>
      <c r="S9" s="2"/>
      <c r="T9" s="2"/>
      <c r="U9" s="2"/>
      <c r="V9" s="2"/>
      <c r="W9" s="2"/>
    </row>
    <row r="10" spans="1:23" ht="23.25" customHeight="1" x14ac:dyDescent="0.2">
      <c r="A10" s="2"/>
      <c r="B10" s="314" t="s">
        <v>448</v>
      </c>
      <c r="C10" s="314" t="s">
        <v>1</v>
      </c>
      <c r="D10" s="314" t="s">
        <v>9</v>
      </c>
      <c r="E10" s="315" t="s">
        <v>10</v>
      </c>
      <c r="F10" s="316" t="s">
        <v>11</v>
      </c>
      <c r="G10" s="552" t="s">
        <v>3</v>
      </c>
      <c r="H10" s="553"/>
      <c r="I10" s="552" t="s">
        <v>4</v>
      </c>
      <c r="J10" s="553"/>
      <c r="K10" s="552" t="s">
        <v>5</v>
      </c>
      <c r="L10" s="553"/>
      <c r="M10" s="554" t="s">
        <v>12</v>
      </c>
      <c r="N10" s="553"/>
      <c r="O10" s="2"/>
      <c r="P10" s="2"/>
      <c r="Q10" s="2"/>
      <c r="R10" s="2"/>
      <c r="S10" s="2"/>
      <c r="T10" s="2"/>
      <c r="U10" s="2"/>
      <c r="V10" s="2"/>
      <c r="W10" s="2"/>
    </row>
    <row r="11" spans="1:23" ht="29.25" customHeight="1" x14ac:dyDescent="0.2">
      <c r="A11" s="4"/>
      <c r="B11" s="540" t="s">
        <v>13</v>
      </c>
      <c r="C11" s="541"/>
      <c r="D11" s="541"/>
      <c r="E11" s="541"/>
      <c r="F11" s="541"/>
      <c r="G11" s="317" t="s">
        <v>14</v>
      </c>
      <c r="H11" s="317" t="s">
        <v>15</v>
      </c>
      <c r="I11" s="317" t="s">
        <v>14</v>
      </c>
      <c r="J11" s="317" t="s">
        <v>15</v>
      </c>
      <c r="K11" s="317" t="s">
        <v>14</v>
      </c>
      <c r="L11" s="317" t="s">
        <v>15</v>
      </c>
      <c r="M11" s="317" t="s">
        <v>14</v>
      </c>
      <c r="N11" s="317" t="s">
        <v>15</v>
      </c>
      <c r="O11" s="4"/>
      <c r="P11" s="4"/>
      <c r="Q11" s="4"/>
      <c r="R11" s="4"/>
      <c r="S11" s="4"/>
      <c r="T11" s="4"/>
      <c r="U11" s="4"/>
      <c r="V11" s="4"/>
      <c r="W11" s="4"/>
    </row>
    <row r="12" spans="1:23" ht="34.5" x14ac:dyDescent="0.2">
      <c r="A12" s="4"/>
      <c r="B12" s="542">
        <v>1</v>
      </c>
      <c r="C12" s="5">
        <v>1.1000000000000001</v>
      </c>
      <c r="D12" s="310" t="s">
        <v>16</v>
      </c>
      <c r="E12" s="311" t="s">
        <v>8</v>
      </c>
      <c r="F12" s="312">
        <v>87</v>
      </c>
      <c r="G12" s="313">
        <v>17490</v>
      </c>
      <c r="H12" s="313">
        <f>ROUND(G12*F12,0)</f>
        <v>1521630</v>
      </c>
      <c r="I12" s="417">
        <v>18200</v>
      </c>
      <c r="J12" s="417">
        <f>ROUND(I12*F12,0)</f>
        <v>1583400</v>
      </c>
      <c r="K12" s="313">
        <v>25565.173855185913</v>
      </c>
      <c r="L12" s="313">
        <f>ROUND(K12*F12,0)</f>
        <v>2224170</v>
      </c>
      <c r="M12" s="313">
        <f>+'1. APU CUARTOS FRIOS'!I33</f>
        <v>20418.396000000001</v>
      </c>
      <c r="N12" s="313">
        <f>ROUND(F12*M12,0)</f>
        <v>1776400</v>
      </c>
      <c r="O12" s="4"/>
      <c r="P12" s="4"/>
      <c r="Q12" s="4"/>
      <c r="R12" s="4"/>
      <c r="S12" s="4"/>
      <c r="T12" s="4"/>
      <c r="U12" s="4"/>
      <c r="V12" s="4"/>
      <c r="W12" s="4"/>
    </row>
    <row r="13" spans="1:23" ht="34.5" x14ac:dyDescent="0.2">
      <c r="A13" s="4"/>
      <c r="B13" s="543"/>
      <c r="C13" s="5">
        <v>1.2</v>
      </c>
      <c r="D13" s="6" t="s">
        <v>17</v>
      </c>
      <c r="E13" s="7" t="s">
        <v>8</v>
      </c>
      <c r="F13" s="8">
        <f>+F12</f>
        <v>87</v>
      </c>
      <c r="G13" s="285">
        <v>35700</v>
      </c>
      <c r="H13" s="285">
        <f>ROUND(G13*F13,0)</f>
        <v>3105900</v>
      </c>
      <c r="I13" s="418">
        <v>32694.107180865365</v>
      </c>
      <c r="J13" s="417">
        <f>ROUND(I13*F13,0)</f>
        <v>2844387</v>
      </c>
      <c r="K13" s="419">
        <v>42000</v>
      </c>
      <c r="L13" s="285">
        <f>ROUND(K13*F13,0)</f>
        <v>3654000</v>
      </c>
      <c r="M13" s="285">
        <f>+'1. APU CUARTOS FRIOS'!I72</f>
        <v>36798.224500000004</v>
      </c>
      <c r="N13" s="285">
        <f>ROUND(F13*M13,0)</f>
        <v>3201446</v>
      </c>
      <c r="O13" s="4"/>
      <c r="P13" s="4"/>
      <c r="Q13" s="4"/>
      <c r="R13" s="4"/>
      <c r="S13" s="4"/>
      <c r="T13" s="4"/>
      <c r="U13" s="4"/>
      <c r="V13" s="4"/>
      <c r="W13" s="4"/>
    </row>
    <row r="14" spans="1:23" ht="155.25" x14ac:dyDescent="0.2">
      <c r="A14" s="4"/>
      <c r="B14" s="544"/>
      <c r="C14" s="9">
        <v>1.3</v>
      </c>
      <c r="D14" s="10" t="s">
        <v>18</v>
      </c>
      <c r="E14" s="11" t="s">
        <v>8</v>
      </c>
      <c r="F14" s="12">
        <f>+F12</f>
        <v>87</v>
      </c>
      <c r="G14" s="420">
        <v>407196</v>
      </c>
      <c r="H14" s="285">
        <f>ROUND(G14*F14,0)</f>
        <v>35426052</v>
      </c>
      <c r="I14" s="421">
        <v>383633.62059216807</v>
      </c>
      <c r="J14" s="417">
        <f>ROUND(I14*F14,0)</f>
        <v>33376125</v>
      </c>
      <c r="K14" s="420">
        <v>393013</v>
      </c>
      <c r="L14" s="285">
        <f>ROUND(K14*F14,0)</f>
        <v>34192131</v>
      </c>
      <c r="M14" s="286">
        <f>+'1. APU CUARTOS FRIOS'!I112</f>
        <v>394614.1939599996</v>
      </c>
      <c r="N14" s="286">
        <f>ROUND(F14*M14,0)</f>
        <v>34331435</v>
      </c>
      <c r="O14" s="4"/>
      <c r="P14" s="4"/>
      <c r="Q14" s="4"/>
      <c r="R14" s="4"/>
      <c r="S14" s="4"/>
      <c r="T14" s="4"/>
      <c r="U14" s="4"/>
      <c r="V14" s="4"/>
      <c r="W14" s="4"/>
    </row>
    <row r="15" spans="1:23" ht="46.5" customHeight="1" x14ac:dyDescent="0.2">
      <c r="A15" s="4"/>
      <c r="B15" s="13"/>
      <c r="C15" s="14"/>
      <c r="D15" s="14"/>
      <c r="E15" s="14"/>
      <c r="F15" s="14"/>
      <c r="G15" s="422"/>
      <c r="H15" s="422"/>
      <c r="I15" s="423"/>
      <c r="J15" s="423"/>
      <c r="K15" s="422"/>
      <c r="L15" s="424"/>
      <c r="M15" s="354" t="s">
        <v>493</v>
      </c>
      <c r="N15" s="355">
        <f>SUM(N12:N14)</f>
        <v>39309281</v>
      </c>
      <c r="O15" s="4"/>
      <c r="P15" s="4"/>
      <c r="Q15" s="4"/>
      <c r="R15" s="4"/>
      <c r="S15" s="4"/>
      <c r="T15" s="4"/>
      <c r="U15" s="4"/>
      <c r="V15" s="4"/>
      <c r="W15" s="4"/>
    </row>
    <row r="16" spans="1:23" ht="19.5" customHeight="1" x14ac:dyDescent="0.25">
      <c r="A16" s="2"/>
      <c r="B16" s="337"/>
      <c r="C16" s="337"/>
      <c r="D16" s="338"/>
      <c r="E16" s="338"/>
      <c r="F16" s="300"/>
      <c r="G16" s="403"/>
      <c r="H16" s="403"/>
      <c r="I16" s="425"/>
      <c r="J16" s="425"/>
      <c r="K16" s="403"/>
      <c r="L16" s="403"/>
      <c r="M16" s="339"/>
      <c r="N16" s="294"/>
      <c r="O16" s="2"/>
      <c r="P16" s="2"/>
      <c r="Q16" s="2"/>
      <c r="R16" s="2"/>
      <c r="S16" s="2"/>
      <c r="T16" s="2"/>
      <c r="U16" s="2"/>
      <c r="V16" s="2"/>
      <c r="W16" s="2"/>
    </row>
    <row r="17" spans="1:23" ht="30.75" customHeight="1" x14ac:dyDescent="0.25">
      <c r="A17" s="2"/>
      <c r="B17" s="504" t="s">
        <v>456</v>
      </c>
      <c r="C17" s="505"/>
      <c r="D17" s="505"/>
      <c r="E17" s="505"/>
      <c r="F17" s="505"/>
      <c r="G17" s="426"/>
      <c r="H17" s="427"/>
      <c r="I17" s="428"/>
      <c r="J17" s="429"/>
      <c r="K17" s="428"/>
      <c r="L17" s="428"/>
      <c r="M17" s="351"/>
      <c r="N17" s="351"/>
      <c r="O17" s="2"/>
      <c r="P17" s="2"/>
      <c r="Q17" s="2"/>
      <c r="R17" s="2"/>
      <c r="S17" s="2"/>
      <c r="T17" s="2"/>
      <c r="U17" s="2"/>
      <c r="V17" s="2"/>
      <c r="W17" s="2"/>
    </row>
    <row r="18" spans="1:23" ht="37.5" customHeight="1" x14ac:dyDescent="0.2">
      <c r="A18" s="2"/>
      <c r="B18" s="537" t="s">
        <v>443</v>
      </c>
      <c r="C18" s="538"/>
      <c r="D18" s="538"/>
      <c r="E18" s="538"/>
      <c r="F18" s="538"/>
      <c r="G18" s="430"/>
      <c r="H18" s="430"/>
      <c r="I18" s="430"/>
      <c r="J18" s="430"/>
      <c r="K18" s="430"/>
      <c r="L18" s="430"/>
      <c r="M18" s="301"/>
      <c r="N18" s="302"/>
      <c r="O18" s="2"/>
      <c r="P18" s="2"/>
      <c r="Q18" s="2"/>
      <c r="R18" s="2"/>
      <c r="S18" s="2"/>
      <c r="T18" s="2"/>
      <c r="U18" s="2"/>
      <c r="V18" s="2"/>
      <c r="W18" s="2"/>
    </row>
    <row r="19" spans="1:23" ht="37.5" customHeight="1" x14ac:dyDescent="0.2">
      <c r="A19" s="2"/>
      <c r="B19" s="539">
        <v>2</v>
      </c>
      <c r="C19" s="357">
        <v>2.1</v>
      </c>
      <c r="D19" s="358" t="s">
        <v>21</v>
      </c>
      <c r="E19" s="311" t="s">
        <v>22</v>
      </c>
      <c r="F19" s="312">
        <v>6.29</v>
      </c>
      <c r="G19" s="431">
        <v>19500</v>
      </c>
      <c r="H19" s="313">
        <f>ROUND(F19*G19,0)</f>
        <v>122655</v>
      </c>
      <c r="I19" s="382">
        <v>16723.326295488394</v>
      </c>
      <c r="J19" s="417">
        <f>ROUND(I19*F19,0)</f>
        <v>105190</v>
      </c>
      <c r="K19" s="431">
        <v>20000</v>
      </c>
      <c r="L19" s="432">
        <f>ROUND(K19*F19,0)</f>
        <v>125800</v>
      </c>
      <c r="M19" s="383">
        <f>AVERAGE(G19,I19,K19)</f>
        <v>18741.1087651628</v>
      </c>
      <c r="N19" s="405">
        <f>ROUND(F19*M19,0)</f>
        <v>117882</v>
      </c>
      <c r="O19" s="2"/>
      <c r="P19" s="2"/>
      <c r="Q19" s="2"/>
      <c r="R19" s="2"/>
      <c r="S19" s="2"/>
      <c r="T19" s="2"/>
      <c r="U19" s="2"/>
      <c r="V19" s="2"/>
      <c r="W19" s="2"/>
    </row>
    <row r="20" spans="1:23" ht="37.5" customHeight="1" x14ac:dyDescent="0.2">
      <c r="A20" s="2"/>
      <c r="B20" s="532"/>
      <c r="C20" s="17">
        <v>2.2000000000000002</v>
      </c>
      <c r="D20" s="18" t="s">
        <v>23</v>
      </c>
      <c r="E20" s="19" t="s">
        <v>24</v>
      </c>
      <c r="F20" s="20">
        <v>2</v>
      </c>
      <c r="G20" s="433">
        <v>19800</v>
      </c>
      <c r="H20" s="313">
        <f t="shared" ref="H20:H31" si="0">ROUND(F20*G20,0)</f>
        <v>39600</v>
      </c>
      <c r="I20" s="434">
        <v>23350</v>
      </c>
      <c r="J20" s="417">
        <f t="shared" ref="J20:J31" si="1">ROUND(I20*F20,0)</f>
        <v>46700</v>
      </c>
      <c r="K20" s="433">
        <v>23172.770996922067</v>
      </c>
      <c r="L20" s="432">
        <f t="shared" ref="L20:L31" si="2">ROUND(K20*F20,0)</f>
        <v>46346</v>
      </c>
      <c r="M20" s="383">
        <f t="shared" ref="M20:M31" si="3">AVERAGE(G20,I20,K20)</f>
        <v>22107.590332307358</v>
      </c>
      <c r="N20" s="405">
        <f t="shared" ref="N20:N31" si="4">ROUND(F20*M20,0)</f>
        <v>44215</v>
      </c>
      <c r="O20" s="2"/>
      <c r="P20" s="2"/>
      <c r="Q20" s="2"/>
      <c r="R20" s="2"/>
      <c r="S20" s="2"/>
      <c r="T20" s="2"/>
      <c r="U20" s="2"/>
      <c r="V20" s="2"/>
      <c r="W20" s="2"/>
    </row>
    <row r="21" spans="1:23" ht="37.5" customHeight="1" x14ac:dyDescent="0.2">
      <c r="A21" s="2"/>
      <c r="B21" s="532"/>
      <c r="C21" s="357">
        <v>2.2999999999999998</v>
      </c>
      <c r="D21" s="18" t="s">
        <v>25</v>
      </c>
      <c r="E21" s="19" t="s">
        <v>26</v>
      </c>
      <c r="F21" s="20">
        <v>10.8</v>
      </c>
      <c r="G21" s="433">
        <v>84000</v>
      </c>
      <c r="H21" s="313">
        <f t="shared" si="0"/>
        <v>907200</v>
      </c>
      <c r="I21" s="434">
        <v>71255.559557290122</v>
      </c>
      <c r="J21" s="417">
        <f t="shared" si="1"/>
        <v>769560</v>
      </c>
      <c r="K21" s="433">
        <v>70000</v>
      </c>
      <c r="L21" s="432">
        <f t="shared" si="2"/>
        <v>756000</v>
      </c>
      <c r="M21" s="383">
        <f t="shared" si="3"/>
        <v>75085.186519096707</v>
      </c>
      <c r="N21" s="405">
        <f t="shared" si="4"/>
        <v>810920</v>
      </c>
      <c r="O21" s="2"/>
      <c r="P21" s="2"/>
      <c r="Q21" s="2"/>
      <c r="R21" s="2"/>
      <c r="S21" s="2"/>
      <c r="T21" s="2"/>
      <c r="U21" s="2"/>
      <c r="V21" s="2"/>
      <c r="W21" s="2"/>
    </row>
    <row r="22" spans="1:23" ht="91.5" customHeight="1" x14ac:dyDescent="0.2">
      <c r="A22" s="2"/>
      <c r="B22" s="532"/>
      <c r="C22" s="17">
        <v>2.4</v>
      </c>
      <c r="D22" s="18" t="s">
        <v>27</v>
      </c>
      <c r="E22" s="19" t="s">
        <v>22</v>
      </c>
      <c r="F22" s="20">
        <v>6.29</v>
      </c>
      <c r="G22" s="433">
        <v>91778.479589702343</v>
      </c>
      <c r="H22" s="313">
        <f t="shared" si="0"/>
        <v>577287</v>
      </c>
      <c r="I22" s="434">
        <v>110200</v>
      </c>
      <c r="J22" s="417">
        <f t="shared" si="1"/>
        <v>693158</v>
      </c>
      <c r="K22" s="433">
        <v>80000</v>
      </c>
      <c r="L22" s="432">
        <f t="shared" si="2"/>
        <v>503200</v>
      </c>
      <c r="M22" s="383">
        <f t="shared" si="3"/>
        <v>93992.826529900776</v>
      </c>
      <c r="N22" s="405">
        <f t="shared" si="4"/>
        <v>591215</v>
      </c>
      <c r="O22" s="2"/>
      <c r="P22" s="2"/>
      <c r="Q22" s="2"/>
      <c r="R22" s="2"/>
      <c r="S22" s="2"/>
      <c r="T22" s="2"/>
      <c r="U22" s="2"/>
      <c r="V22" s="2"/>
      <c r="W22" s="2"/>
    </row>
    <row r="23" spans="1:23" ht="91.5" customHeight="1" x14ac:dyDescent="0.2">
      <c r="A23" s="2"/>
      <c r="B23" s="532"/>
      <c r="C23" s="357">
        <v>2.5</v>
      </c>
      <c r="D23" s="18" t="s">
        <v>28</v>
      </c>
      <c r="E23" s="19" t="s">
        <v>22</v>
      </c>
      <c r="F23" s="20">
        <v>24.84</v>
      </c>
      <c r="G23" s="433">
        <v>78983.90360377029</v>
      </c>
      <c r="H23" s="313">
        <f t="shared" si="0"/>
        <v>1961960</v>
      </c>
      <c r="I23" s="434">
        <v>74000</v>
      </c>
      <c r="J23" s="417">
        <f t="shared" si="1"/>
        <v>1838160</v>
      </c>
      <c r="K23" s="433">
        <v>70000</v>
      </c>
      <c r="L23" s="432">
        <f t="shared" si="2"/>
        <v>1738800</v>
      </c>
      <c r="M23" s="383">
        <v>74329</v>
      </c>
      <c r="N23" s="405">
        <f t="shared" si="4"/>
        <v>1846332</v>
      </c>
      <c r="O23" s="2"/>
      <c r="P23" s="2"/>
      <c r="Q23" s="2"/>
      <c r="R23" s="2"/>
      <c r="S23" s="2"/>
      <c r="T23" s="2"/>
      <c r="U23" s="2"/>
      <c r="V23" s="2"/>
      <c r="W23" s="2"/>
    </row>
    <row r="24" spans="1:23" ht="91.5" customHeight="1" x14ac:dyDescent="0.2">
      <c r="A24" s="2"/>
      <c r="B24" s="532"/>
      <c r="C24" s="17">
        <v>2.6</v>
      </c>
      <c r="D24" s="18" t="s">
        <v>29</v>
      </c>
      <c r="E24" s="19" t="s">
        <v>22</v>
      </c>
      <c r="F24" s="20">
        <v>2</v>
      </c>
      <c r="G24" s="433">
        <v>94891</v>
      </c>
      <c r="H24" s="313">
        <f t="shared" si="0"/>
        <v>189782</v>
      </c>
      <c r="I24" s="434">
        <v>68903.420372803681</v>
      </c>
      <c r="J24" s="417">
        <f t="shared" si="1"/>
        <v>137807</v>
      </c>
      <c r="K24" s="433">
        <v>96053</v>
      </c>
      <c r="L24" s="432">
        <f t="shared" si="2"/>
        <v>192106</v>
      </c>
      <c r="M24" s="383">
        <f t="shared" si="3"/>
        <v>86615.80679093457</v>
      </c>
      <c r="N24" s="405">
        <f t="shared" si="4"/>
        <v>173232</v>
      </c>
      <c r="O24" s="2"/>
      <c r="P24" s="2"/>
      <c r="Q24" s="2"/>
      <c r="R24" s="2"/>
      <c r="S24" s="2"/>
      <c r="T24" s="2"/>
      <c r="U24" s="2"/>
      <c r="V24" s="2"/>
      <c r="W24" s="2"/>
    </row>
    <row r="25" spans="1:23" ht="91.5" customHeight="1" x14ac:dyDescent="0.2">
      <c r="A25" s="2"/>
      <c r="B25" s="532"/>
      <c r="C25" s="357">
        <v>2.7</v>
      </c>
      <c r="D25" s="18" t="s">
        <v>30</v>
      </c>
      <c r="E25" s="19" t="s">
        <v>26</v>
      </c>
      <c r="F25" s="20">
        <v>7.5</v>
      </c>
      <c r="G25" s="433">
        <v>71000</v>
      </c>
      <c r="H25" s="313">
        <f t="shared" si="0"/>
        <v>532500</v>
      </c>
      <c r="I25" s="434">
        <v>55600</v>
      </c>
      <c r="J25" s="417">
        <f t="shared" si="1"/>
        <v>417000</v>
      </c>
      <c r="K25" s="433">
        <v>79492</v>
      </c>
      <c r="L25" s="432">
        <f t="shared" si="2"/>
        <v>596190</v>
      </c>
      <c r="M25" s="383">
        <f t="shared" si="3"/>
        <v>68697.333333333328</v>
      </c>
      <c r="N25" s="405">
        <f t="shared" si="4"/>
        <v>515230</v>
      </c>
      <c r="O25" s="2"/>
      <c r="P25" s="2"/>
      <c r="Q25" s="2"/>
      <c r="R25" s="2"/>
      <c r="S25" s="2"/>
      <c r="T25" s="2"/>
      <c r="U25" s="2"/>
      <c r="V25" s="2"/>
      <c r="W25" s="2"/>
    </row>
    <row r="26" spans="1:23" ht="91.5" customHeight="1" x14ac:dyDescent="0.2">
      <c r="A26" s="2"/>
      <c r="B26" s="532"/>
      <c r="C26" s="17">
        <v>2.8</v>
      </c>
      <c r="D26" s="18" t="s">
        <v>31</v>
      </c>
      <c r="E26" s="19" t="s">
        <v>26</v>
      </c>
      <c r="F26" s="20">
        <v>10.8</v>
      </c>
      <c r="G26" s="433">
        <v>71000</v>
      </c>
      <c r="H26" s="313">
        <f t="shared" si="0"/>
        <v>766800</v>
      </c>
      <c r="I26" s="434">
        <v>55600</v>
      </c>
      <c r="J26" s="417">
        <f t="shared" si="1"/>
        <v>600480</v>
      </c>
      <c r="K26" s="433">
        <v>79492</v>
      </c>
      <c r="L26" s="432">
        <f t="shared" si="2"/>
        <v>858514</v>
      </c>
      <c r="M26" s="383">
        <f t="shared" si="3"/>
        <v>68697.333333333328</v>
      </c>
      <c r="N26" s="405">
        <f t="shared" si="4"/>
        <v>741931</v>
      </c>
      <c r="O26" s="2"/>
      <c r="P26" s="2"/>
      <c r="Q26" s="2"/>
      <c r="R26" s="2"/>
      <c r="S26" s="2"/>
      <c r="T26" s="2"/>
      <c r="U26" s="2"/>
      <c r="V26" s="2"/>
      <c r="W26" s="2"/>
    </row>
    <row r="27" spans="1:23" ht="91.5" customHeight="1" x14ac:dyDescent="0.2">
      <c r="A27" s="2"/>
      <c r="B27" s="532"/>
      <c r="C27" s="357">
        <v>2.9</v>
      </c>
      <c r="D27" s="18" t="s">
        <v>32</v>
      </c>
      <c r="E27" s="19" t="s">
        <v>22</v>
      </c>
      <c r="F27" s="20">
        <v>7.29</v>
      </c>
      <c r="G27" s="433">
        <v>218807</v>
      </c>
      <c r="H27" s="313">
        <f t="shared" si="0"/>
        <v>1595103</v>
      </c>
      <c r="I27" s="434">
        <v>201400</v>
      </c>
      <c r="J27" s="417">
        <f t="shared" si="1"/>
        <v>1468206</v>
      </c>
      <c r="K27" s="433">
        <v>212356</v>
      </c>
      <c r="L27" s="432">
        <f t="shared" si="2"/>
        <v>1548075</v>
      </c>
      <c r="M27" s="383">
        <f t="shared" si="3"/>
        <v>210854.33333333334</v>
      </c>
      <c r="N27" s="405">
        <f t="shared" si="4"/>
        <v>1537128</v>
      </c>
      <c r="O27" s="2"/>
      <c r="P27" s="2"/>
      <c r="Q27" s="2"/>
      <c r="R27" s="2"/>
      <c r="S27" s="2"/>
      <c r="T27" s="2"/>
      <c r="U27" s="2"/>
      <c r="V27" s="2"/>
      <c r="W27" s="2"/>
    </row>
    <row r="28" spans="1:23" ht="91.5" customHeight="1" x14ac:dyDescent="0.2">
      <c r="A28" s="2"/>
      <c r="B28" s="532"/>
      <c r="C28" s="336">
        <v>2.1</v>
      </c>
      <c r="D28" s="18" t="s">
        <v>33</v>
      </c>
      <c r="E28" s="19" t="s">
        <v>34</v>
      </c>
      <c r="F28" s="20">
        <v>1</v>
      </c>
      <c r="G28" s="433">
        <v>832619</v>
      </c>
      <c r="H28" s="313">
        <f t="shared" si="0"/>
        <v>832619</v>
      </c>
      <c r="I28" s="434">
        <v>830296.53654770076</v>
      </c>
      <c r="J28" s="417">
        <f t="shared" si="1"/>
        <v>830297</v>
      </c>
      <c r="K28" s="433">
        <v>874249</v>
      </c>
      <c r="L28" s="432">
        <f t="shared" si="2"/>
        <v>874249</v>
      </c>
      <c r="M28" s="383">
        <f t="shared" si="3"/>
        <v>845721.51218256692</v>
      </c>
      <c r="N28" s="405">
        <f t="shared" si="4"/>
        <v>845722</v>
      </c>
      <c r="O28" s="2"/>
      <c r="P28" s="2"/>
      <c r="Q28" s="2"/>
      <c r="R28" s="2"/>
      <c r="S28" s="2"/>
      <c r="T28" s="2"/>
      <c r="U28" s="2"/>
      <c r="V28" s="2"/>
      <c r="W28" s="2"/>
    </row>
    <row r="29" spans="1:23" ht="91.5" customHeight="1" x14ac:dyDescent="0.2">
      <c r="A29" s="2"/>
      <c r="B29" s="532"/>
      <c r="C29" s="359">
        <v>2.11</v>
      </c>
      <c r="D29" s="18" t="s">
        <v>35</v>
      </c>
      <c r="E29" s="19" t="s">
        <v>34</v>
      </c>
      <c r="F29" s="20">
        <v>1</v>
      </c>
      <c r="G29" s="433">
        <v>85400</v>
      </c>
      <c r="H29" s="313">
        <f t="shared" si="0"/>
        <v>85400</v>
      </c>
      <c r="I29" s="434">
        <v>88000</v>
      </c>
      <c r="J29" s="417">
        <f t="shared" si="1"/>
        <v>88000</v>
      </c>
      <c r="K29" s="433">
        <v>87500.986551203619</v>
      </c>
      <c r="L29" s="432">
        <f t="shared" si="2"/>
        <v>87501</v>
      </c>
      <c r="M29" s="383">
        <f t="shared" si="3"/>
        <v>86966.995517067873</v>
      </c>
      <c r="N29" s="405">
        <f t="shared" si="4"/>
        <v>86967</v>
      </c>
      <c r="O29" s="2"/>
      <c r="P29" s="2"/>
      <c r="Q29" s="2"/>
      <c r="R29" s="2"/>
      <c r="S29" s="2"/>
      <c r="T29" s="2"/>
      <c r="U29" s="2"/>
      <c r="V29" s="2"/>
      <c r="W29" s="2"/>
    </row>
    <row r="30" spans="1:23" ht="91.5" customHeight="1" x14ac:dyDescent="0.2">
      <c r="A30" s="2"/>
      <c r="B30" s="532"/>
      <c r="C30" s="336">
        <v>2.12</v>
      </c>
      <c r="D30" s="18" t="s">
        <v>36</v>
      </c>
      <c r="E30" s="19" t="s">
        <v>26</v>
      </c>
      <c r="F30" s="20">
        <v>54.3</v>
      </c>
      <c r="G30" s="433">
        <v>36000</v>
      </c>
      <c r="H30" s="313">
        <f t="shared" si="0"/>
        <v>1954800</v>
      </c>
      <c r="I30" s="434">
        <v>42100</v>
      </c>
      <c r="J30" s="417">
        <f t="shared" si="1"/>
        <v>2286030</v>
      </c>
      <c r="K30" s="433">
        <v>42632.95919091969</v>
      </c>
      <c r="L30" s="432">
        <f t="shared" si="2"/>
        <v>2314970</v>
      </c>
      <c r="M30" s="383">
        <f t="shared" si="3"/>
        <v>40244.319730306561</v>
      </c>
      <c r="N30" s="405">
        <f t="shared" si="4"/>
        <v>2185267</v>
      </c>
      <c r="O30" s="2"/>
      <c r="P30" s="2"/>
      <c r="Q30" s="2"/>
      <c r="R30" s="2"/>
      <c r="S30" s="2"/>
      <c r="T30" s="2"/>
      <c r="U30" s="2"/>
      <c r="V30" s="2"/>
      <c r="W30" s="2"/>
    </row>
    <row r="31" spans="1:23" ht="91.5" customHeight="1" x14ac:dyDescent="0.2">
      <c r="A31" s="2"/>
      <c r="B31" s="530"/>
      <c r="C31" s="359">
        <v>2.13</v>
      </c>
      <c r="D31" s="18" t="s">
        <v>37</v>
      </c>
      <c r="E31" s="19" t="s">
        <v>24</v>
      </c>
      <c r="F31" s="20">
        <v>3.4</v>
      </c>
      <c r="G31" s="433">
        <v>30000</v>
      </c>
      <c r="H31" s="313">
        <f t="shared" si="0"/>
        <v>102000</v>
      </c>
      <c r="I31" s="434">
        <v>26000</v>
      </c>
      <c r="J31" s="417">
        <f t="shared" si="1"/>
        <v>88400</v>
      </c>
      <c r="K31" s="433">
        <v>24817</v>
      </c>
      <c r="L31" s="432">
        <f t="shared" si="2"/>
        <v>84378</v>
      </c>
      <c r="M31" s="383">
        <f t="shared" si="3"/>
        <v>26939</v>
      </c>
      <c r="N31" s="405">
        <f t="shared" si="4"/>
        <v>91593</v>
      </c>
      <c r="O31" s="2"/>
      <c r="P31" s="2"/>
      <c r="Q31" s="2"/>
      <c r="R31" s="2"/>
      <c r="S31" s="2"/>
      <c r="T31" s="2"/>
      <c r="U31" s="2"/>
      <c r="V31" s="2"/>
      <c r="W31" s="2"/>
    </row>
    <row r="32" spans="1:23" ht="37.5" customHeight="1" x14ac:dyDescent="0.2">
      <c r="A32" s="2"/>
      <c r="B32" s="360"/>
      <c r="C32" s="23"/>
      <c r="D32" s="361"/>
      <c r="E32" s="362"/>
      <c r="F32" s="24"/>
      <c r="G32" s="435"/>
      <c r="H32" s="436"/>
      <c r="I32" s="437"/>
      <c r="J32" s="421"/>
      <c r="K32" s="435"/>
      <c r="L32" s="438"/>
      <c r="M32" s="303" t="s">
        <v>462</v>
      </c>
      <c r="N32" s="304">
        <f>SUM(N18:N31)</f>
        <v>9587634</v>
      </c>
      <c r="O32" s="2"/>
      <c r="P32" s="2"/>
      <c r="Q32" s="2"/>
      <c r="R32" s="2"/>
      <c r="S32" s="2"/>
      <c r="T32" s="2"/>
      <c r="U32" s="2"/>
      <c r="V32" s="2"/>
      <c r="W32" s="2"/>
    </row>
    <row r="33" spans="1:23" ht="37.5" customHeight="1" x14ac:dyDescent="0.2">
      <c r="A33" s="2"/>
      <c r="B33" s="535" t="s">
        <v>444</v>
      </c>
      <c r="C33" s="536"/>
      <c r="D33" s="536"/>
      <c r="E33" s="536"/>
      <c r="F33" s="536"/>
      <c r="G33" s="439"/>
      <c r="H33" s="439"/>
      <c r="I33" s="439"/>
      <c r="J33" s="439"/>
      <c r="K33" s="439"/>
      <c r="L33" s="439"/>
      <c r="M33" s="301"/>
      <c r="N33" s="301"/>
      <c r="O33" s="2"/>
      <c r="P33" s="2"/>
      <c r="Q33" s="2"/>
      <c r="R33" s="2"/>
      <c r="S33" s="2"/>
      <c r="T33" s="2"/>
      <c r="U33" s="2"/>
      <c r="V33" s="2"/>
      <c r="W33" s="2"/>
    </row>
    <row r="34" spans="1:23" ht="36.75" customHeight="1" x14ac:dyDescent="0.2">
      <c r="A34" s="2"/>
      <c r="B34" s="363">
        <v>3</v>
      </c>
      <c r="C34" s="5">
        <v>3.1</v>
      </c>
      <c r="D34" s="310" t="s">
        <v>38</v>
      </c>
      <c r="E34" s="311" t="s">
        <v>7</v>
      </c>
      <c r="F34" s="364">
        <v>167.65</v>
      </c>
      <c r="G34" s="313">
        <v>71005.982109704637</v>
      </c>
      <c r="H34" s="313">
        <f>ROUND(F34*G34,0)</f>
        <v>11904153</v>
      </c>
      <c r="I34" s="417">
        <v>69000</v>
      </c>
      <c r="J34" s="417">
        <f>ROUND(I34*F34,0)</f>
        <v>11567850</v>
      </c>
      <c r="K34" s="313">
        <v>68000</v>
      </c>
      <c r="L34" s="432">
        <f>ROUND(K34*F34,0)</f>
        <v>11400200</v>
      </c>
      <c r="M34" s="383">
        <f>AVERAGE(G34,I34,K34)</f>
        <v>69335.327369901541</v>
      </c>
      <c r="N34" s="405">
        <f>ROUND(F34*M34,0)</f>
        <v>11624068</v>
      </c>
      <c r="O34" s="2"/>
      <c r="P34" s="2"/>
      <c r="Q34" s="2"/>
      <c r="R34" s="2"/>
      <c r="S34" s="2"/>
      <c r="T34" s="2"/>
      <c r="U34" s="2"/>
      <c r="V34" s="2"/>
      <c r="W34" s="2"/>
    </row>
    <row r="35" spans="1:23" ht="37.5" customHeight="1" x14ac:dyDescent="0.2">
      <c r="A35" s="2"/>
      <c r="B35" s="365"/>
      <c r="C35" s="25"/>
      <c r="D35" s="366"/>
      <c r="E35" s="362"/>
      <c r="F35" s="26"/>
      <c r="G35" s="436"/>
      <c r="H35" s="436"/>
      <c r="I35" s="421"/>
      <c r="J35" s="421"/>
      <c r="K35" s="436"/>
      <c r="L35" s="438"/>
      <c r="M35" s="303" t="s">
        <v>39</v>
      </c>
      <c r="N35" s="304">
        <f>N34</f>
        <v>11624068</v>
      </c>
      <c r="O35" s="2"/>
      <c r="P35" s="2"/>
      <c r="Q35" s="2"/>
      <c r="R35" s="2"/>
      <c r="S35" s="2"/>
      <c r="T35" s="2"/>
      <c r="U35" s="2"/>
      <c r="V35" s="2"/>
      <c r="W35" s="2"/>
    </row>
    <row r="36" spans="1:23" ht="37.5" customHeight="1" x14ac:dyDescent="0.2">
      <c r="A36" s="2"/>
      <c r="B36" s="535" t="s">
        <v>445</v>
      </c>
      <c r="C36" s="536"/>
      <c r="D36" s="536"/>
      <c r="E36" s="536"/>
      <c r="F36" s="536"/>
      <c r="G36" s="439"/>
      <c r="H36" s="439"/>
      <c r="I36" s="439"/>
      <c r="J36" s="439"/>
      <c r="K36" s="439"/>
      <c r="L36" s="439"/>
      <c r="M36" s="301"/>
      <c r="N36" s="301"/>
      <c r="O36" s="2"/>
      <c r="P36" s="2"/>
      <c r="Q36" s="2"/>
      <c r="R36" s="2"/>
      <c r="S36" s="2"/>
      <c r="T36" s="2"/>
      <c r="U36" s="2"/>
      <c r="V36" s="2"/>
      <c r="W36" s="2"/>
    </row>
    <row r="37" spans="1:23" ht="37.5" customHeight="1" x14ac:dyDescent="0.2">
      <c r="A37" s="2"/>
      <c r="B37" s="363">
        <v>4</v>
      </c>
      <c r="C37" s="5">
        <v>4.0999999999999996</v>
      </c>
      <c r="D37" s="310" t="s">
        <v>40</v>
      </c>
      <c r="E37" s="311" t="s">
        <v>8</v>
      </c>
      <c r="F37" s="364">
        <v>26.7</v>
      </c>
      <c r="G37" s="313">
        <v>136500</v>
      </c>
      <c r="H37" s="313">
        <f>ROUND(F37*G37,0)</f>
        <v>3644550</v>
      </c>
      <c r="I37" s="417">
        <v>129000</v>
      </c>
      <c r="J37" s="417">
        <f>ROUND(I37*F37,0)</f>
        <v>3444300</v>
      </c>
      <c r="K37" s="313">
        <v>143524.22124500282</v>
      </c>
      <c r="L37" s="432">
        <f>ROUND(K37*F37,0)</f>
        <v>3832097</v>
      </c>
      <c r="M37" s="383">
        <f t="shared" ref="M37" si="5">AVERAGE(G37,I37,K37)</f>
        <v>136341.4070816676</v>
      </c>
      <c r="N37" s="405">
        <f>ROUND(F37*M37,0)</f>
        <v>3640316</v>
      </c>
      <c r="O37" s="2"/>
      <c r="P37" s="2"/>
      <c r="Q37" s="2"/>
      <c r="R37" s="2"/>
      <c r="S37" s="2"/>
      <c r="T37" s="2"/>
      <c r="U37" s="2"/>
      <c r="V37" s="2"/>
      <c r="W37" s="2"/>
    </row>
    <row r="38" spans="1:23" ht="37.5" customHeight="1" x14ac:dyDescent="0.2">
      <c r="A38" s="2"/>
      <c r="B38" s="365"/>
      <c r="C38" s="25"/>
      <c r="D38" s="366"/>
      <c r="E38" s="362"/>
      <c r="F38" s="26"/>
      <c r="G38" s="436"/>
      <c r="H38" s="436"/>
      <c r="I38" s="421"/>
      <c r="J38" s="421"/>
      <c r="K38" s="436"/>
      <c r="L38" s="438"/>
      <c r="M38" s="303" t="s">
        <v>41</v>
      </c>
      <c r="N38" s="304">
        <f>N37</f>
        <v>3640316</v>
      </c>
      <c r="O38" s="2"/>
      <c r="P38" s="2"/>
      <c r="Q38" s="2"/>
      <c r="R38" s="2"/>
      <c r="S38" s="2"/>
      <c r="T38" s="2"/>
      <c r="U38" s="2"/>
      <c r="V38" s="2"/>
      <c r="W38" s="2"/>
    </row>
    <row r="39" spans="1:23" ht="37.5" customHeight="1" x14ac:dyDescent="0.2">
      <c r="A39" s="2"/>
      <c r="B39" s="535" t="s">
        <v>446</v>
      </c>
      <c r="C39" s="536"/>
      <c r="D39" s="536"/>
      <c r="E39" s="536"/>
      <c r="F39" s="536"/>
      <c r="G39" s="439"/>
      <c r="H39" s="439"/>
      <c r="I39" s="439"/>
      <c r="J39" s="439"/>
      <c r="K39" s="439"/>
      <c r="L39" s="439"/>
      <c r="M39" s="301"/>
      <c r="N39" s="301"/>
      <c r="O39" s="2"/>
      <c r="P39" s="2"/>
      <c r="Q39" s="2"/>
      <c r="R39" s="2"/>
      <c r="S39" s="2"/>
      <c r="T39" s="2"/>
      <c r="U39" s="2"/>
      <c r="V39" s="2"/>
      <c r="W39" s="2"/>
    </row>
    <row r="40" spans="1:23" ht="141" customHeight="1" x14ac:dyDescent="0.2">
      <c r="A40" s="2"/>
      <c r="B40" s="529">
        <v>5</v>
      </c>
      <c r="C40" s="5">
        <v>5.0999999999999996</v>
      </c>
      <c r="D40" s="310" t="s">
        <v>42</v>
      </c>
      <c r="E40" s="311" t="s">
        <v>8</v>
      </c>
      <c r="F40" s="364">
        <v>24.4</v>
      </c>
      <c r="G40" s="313">
        <v>100500</v>
      </c>
      <c r="H40" s="313">
        <f>ROUND(F40*G40,0)</f>
        <v>2452200</v>
      </c>
      <c r="I40" s="417">
        <v>116540</v>
      </c>
      <c r="J40" s="417">
        <f>ROUND(I40*F40,0)</f>
        <v>2843576</v>
      </c>
      <c r="K40" s="313">
        <v>135538.5</v>
      </c>
      <c r="L40" s="432">
        <f>ROUND(K40*F40,0)</f>
        <v>3307139</v>
      </c>
      <c r="M40" s="383">
        <f t="shared" ref="M40" si="6">AVERAGE(G40,I40,K40)</f>
        <v>117526.16666666667</v>
      </c>
      <c r="N40" s="405">
        <f>ROUND(F40*M40,0)</f>
        <v>2867638</v>
      </c>
      <c r="O40" s="2"/>
      <c r="P40" s="2"/>
      <c r="Q40" s="2"/>
      <c r="R40" s="2"/>
      <c r="S40" s="2"/>
      <c r="T40" s="2"/>
      <c r="U40" s="2"/>
      <c r="V40" s="2"/>
      <c r="W40" s="2"/>
    </row>
    <row r="41" spans="1:23" ht="141" customHeight="1" x14ac:dyDescent="0.2">
      <c r="A41" s="2"/>
      <c r="B41" s="530"/>
      <c r="C41" s="21">
        <v>5.2</v>
      </c>
      <c r="D41" s="27" t="s">
        <v>43</v>
      </c>
      <c r="E41" s="19" t="s">
        <v>6</v>
      </c>
      <c r="F41" s="28">
        <v>1</v>
      </c>
      <c r="G41" s="419">
        <v>4610230</v>
      </c>
      <c r="H41" s="313">
        <f>ROUND(F41*G41,0)</f>
        <v>4610230</v>
      </c>
      <c r="I41" s="418">
        <v>4598000</v>
      </c>
      <c r="J41" s="417">
        <f>ROUND(I41*F41,0)</f>
        <v>4598000</v>
      </c>
      <c r="K41" s="419">
        <v>4610647.8895529388</v>
      </c>
      <c r="L41" s="432">
        <f>ROUND(K41*F41,0)</f>
        <v>4610648</v>
      </c>
      <c r="M41" s="383">
        <f>AVERAGE(G41,I41,K41)</f>
        <v>4606292.6298509799</v>
      </c>
      <c r="N41" s="405">
        <f>ROUND(F41*M41,0)</f>
        <v>4606293</v>
      </c>
      <c r="O41" s="2"/>
      <c r="P41" s="2"/>
      <c r="Q41" s="2"/>
      <c r="R41" s="2"/>
      <c r="S41" s="2"/>
      <c r="T41" s="2"/>
      <c r="U41" s="2"/>
      <c r="V41" s="2"/>
      <c r="W41" s="2"/>
    </row>
    <row r="42" spans="1:23" ht="52.5" customHeight="1" x14ac:dyDescent="0.2">
      <c r="A42" s="2"/>
      <c r="B42" s="367"/>
      <c r="C42" s="25"/>
      <c r="D42" s="366"/>
      <c r="E42" s="362"/>
      <c r="F42" s="26"/>
      <c r="G42" s="436"/>
      <c r="H42" s="436"/>
      <c r="I42" s="421"/>
      <c r="J42" s="421"/>
      <c r="K42" s="436"/>
      <c r="L42" s="438"/>
      <c r="M42" s="303" t="s">
        <v>44</v>
      </c>
      <c r="N42" s="304">
        <f>N40+N41</f>
        <v>7473931</v>
      </c>
      <c r="O42" s="2"/>
      <c r="P42" s="2"/>
      <c r="Q42" s="2"/>
      <c r="R42" s="2"/>
      <c r="S42" s="2"/>
      <c r="T42" s="2"/>
      <c r="U42" s="2"/>
      <c r="V42" s="2"/>
      <c r="W42" s="2"/>
    </row>
    <row r="43" spans="1:23" ht="37.5" customHeight="1" x14ac:dyDescent="0.2">
      <c r="A43" s="2"/>
      <c r="B43" s="535" t="s">
        <v>447</v>
      </c>
      <c r="C43" s="536"/>
      <c r="D43" s="536"/>
      <c r="E43" s="536"/>
      <c r="F43" s="536"/>
      <c r="G43" s="439"/>
      <c r="H43" s="439"/>
      <c r="I43" s="439"/>
      <c r="J43" s="439"/>
      <c r="K43" s="439"/>
      <c r="L43" s="439"/>
      <c r="M43" s="301"/>
      <c r="N43" s="301"/>
      <c r="O43" s="2"/>
      <c r="P43" s="2"/>
      <c r="Q43" s="2"/>
      <c r="R43" s="2"/>
      <c r="S43" s="2"/>
      <c r="T43" s="2"/>
      <c r="U43" s="2"/>
      <c r="V43" s="2"/>
      <c r="W43" s="2"/>
    </row>
    <row r="44" spans="1:23" ht="37.5" customHeight="1" x14ac:dyDescent="0.2">
      <c r="A44" s="2"/>
      <c r="B44" s="368">
        <v>6</v>
      </c>
      <c r="C44" s="21">
        <v>6.1</v>
      </c>
      <c r="D44" s="310" t="s">
        <v>45</v>
      </c>
      <c r="E44" s="311" t="s">
        <v>8</v>
      </c>
      <c r="F44" s="312">
        <v>7.35</v>
      </c>
      <c r="G44" s="313">
        <v>319257.82108433731</v>
      </c>
      <c r="H44" s="313">
        <f>ROUND(F44*G44,0)</f>
        <v>2346545</v>
      </c>
      <c r="I44" s="417">
        <v>326500</v>
      </c>
      <c r="J44" s="417">
        <f>ROUND(I44*F44,0)</f>
        <v>2399775</v>
      </c>
      <c r="K44" s="313">
        <v>321600</v>
      </c>
      <c r="L44" s="432">
        <f>ROUND(K44*F44,0)</f>
        <v>2363760</v>
      </c>
      <c r="M44" s="383">
        <f t="shared" ref="M44" si="7">AVERAGE(G44,I44,K44)</f>
        <v>322452.60702811246</v>
      </c>
      <c r="N44" s="405">
        <f>ROUND(F44*M44,0)</f>
        <v>2370027</v>
      </c>
      <c r="O44" s="2"/>
      <c r="P44" s="2"/>
      <c r="Q44" s="2"/>
      <c r="R44" s="2"/>
      <c r="S44" s="2"/>
      <c r="T44" s="2"/>
      <c r="U44" s="2"/>
      <c r="V44" s="2"/>
      <c r="W44" s="2"/>
    </row>
    <row r="45" spans="1:23" ht="37.5" customHeight="1" x14ac:dyDescent="0.2">
      <c r="A45" s="2"/>
      <c r="B45" s="365"/>
      <c r="C45" s="25"/>
      <c r="D45" s="366"/>
      <c r="E45" s="362"/>
      <c r="F45" s="24"/>
      <c r="G45" s="436"/>
      <c r="H45" s="436"/>
      <c r="I45" s="421"/>
      <c r="J45" s="421"/>
      <c r="K45" s="436"/>
      <c r="L45" s="438"/>
      <c r="M45" s="378" t="s">
        <v>46</v>
      </c>
      <c r="N45" s="379">
        <f>N44</f>
        <v>2370027</v>
      </c>
      <c r="O45" s="2"/>
      <c r="P45" s="2"/>
      <c r="Q45" s="2"/>
      <c r="R45" s="2"/>
      <c r="S45" s="2"/>
      <c r="T45" s="2"/>
      <c r="U45" s="2"/>
      <c r="V45" s="2"/>
      <c r="W45" s="2"/>
    </row>
    <row r="46" spans="1:23" ht="30.75" customHeight="1" x14ac:dyDescent="0.2">
      <c r="A46" s="2"/>
      <c r="B46" s="504" t="s">
        <v>458</v>
      </c>
      <c r="C46" s="505"/>
      <c r="D46" s="505"/>
      <c r="E46" s="505"/>
      <c r="F46" s="505"/>
      <c r="G46" s="502"/>
      <c r="H46" s="502"/>
      <c r="I46" s="502"/>
      <c r="J46" s="503"/>
      <c r="K46" s="440"/>
      <c r="L46" s="381"/>
      <c r="M46" s="381"/>
      <c r="N46" s="381"/>
      <c r="O46" s="2"/>
      <c r="P46" s="2"/>
      <c r="Q46" s="2"/>
      <c r="R46" s="2"/>
      <c r="S46" s="2"/>
      <c r="T46" s="2"/>
      <c r="U46" s="2"/>
      <c r="V46" s="2"/>
      <c r="W46" s="2"/>
    </row>
    <row r="47" spans="1:23" ht="37.5" customHeight="1" x14ac:dyDescent="0.2">
      <c r="A47" s="2"/>
      <c r="B47" s="519" t="s">
        <v>449</v>
      </c>
      <c r="C47" s="520"/>
      <c r="D47" s="520"/>
      <c r="E47" s="520"/>
      <c r="F47" s="520"/>
      <c r="G47" s="441"/>
      <c r="H47" s="441"/>
      <c r="I47" s="441"/>
      <c r="J47" s="441"/>
      <c r="K47" s="441"/>
      <c r="L47" s="441"/>
      <c r="M47" s="380"/>
      <c r="N47" s="380"/>
      <c r="O47" s="2"/>
      <c r="P47" s="2"/>
      <c r="Q47" s="2"/>
      <c r="R47" s="2"/>
      <c r="S47" s="2"/>
      <c r="T47" s="2"/>
      <c r="U47" s="2"/>
      <c r="V47" s="2"/>
      <c r="W47" s="2"/>
    </row>
    <row r="48" spans="1:23" ht="75" customHeight="1" x14ac:dyDescent="0.2">
      <c r="A48" s="2"/>
      <c r="B48" s="533">
        <v>7</v>
      </c>
      <c r="C48" s="5">
        <v>7.1</v>
      </c>
      <c r="D48" s="310" t="s">
        <v>47</v>
      </c>
      <c r="E48" s="311" t="s">
        <v>8</v>
      </c>
      <c r="F48" s="312">
        <v>9</v>
      </c>
      <c r="G48" s="313">
        <v>89000</v>
      </c>
      <c r="H48" s="313">
        <f t="shared" ref="H48:H59" si="8">ROUND(F48*G48,0)</f>
        <v>801000</v>
      </c>
      <c r="I48" s="417">
        <v>92000</v>
      </c>
      <c r="J48" s="417">
        <f t="shared" ref="J48:J59" si="9">ROUND(I48*F48,0)</f>
        <v>828000</v>
      </c>
      <c r="K48" s="313">
        <v>90504.9</v>
      </c>
      <c r="L48" s="432">
        <f t="shared" ref="L48:L59" si="10">ROUND(K48*F48,0)</f>
        <v>814544</v>
      </c>
      <c r="M48" s="383">
        <f>AVERAGE(G48,I48,K48)</f>
        <v>90501.633333333346</v>
      </c>
      <c r="N48" s="405">
        <f t="shared" ref="N48:N59" si="11">ROUND(F48*M48,0)</f>
        <v>814515</v>
      </c>
      <c r="O48" s="2"/>
      <c r="P48" s="2"/>
      <c r="Q48" s="2"/>
      <c r="R48" s="2"/>
      <c r="S48" s="2"/>
      <c r="T48" s="2"/>
      <c r="U48" s="2"/>
      <c r="V48" s="2"/>
      <c r="W48" s="2"/>
    </row>
    <row r="49" spans="1:23" ht="75" customHeight="1" x14ac:dyDescent="0.2">
      <c r="A49" s="2"/>
      <c r="B49" s="532"/>
      <c r="C49" s="21">
        <v>7.2</v>
      </c>
      <c r="D49" s="27" t="s">
        <v>48</v>
      </c>
      <c r="E49" s="19" t="s">
        <v>7</v>
      </c>
      <c r="F49" s="20">
        <v>11</v>
      </c>
      <c r="G49" s="419">
        <v>34394.616285145436</v>
      </c>
      <c r="H49" s="313">
        <f t="shared" si="8"/>
        <v>378341</v>
      </c>
      <c r="I49" s="417">
        <v>32000</v>
      </c>
      <c r="J49" s="417">
        <f t="shared" si="9"/>
        <v>352000</v>
      </c>
      <c r="K49" s="313">
        <v>36500</v>
      </c>
      <c r="L49" s="432">
        <f t="shared" si="10"/>
        <v>401500</v>
      </c>
      <c r="M49" s="383">
        <f t="shared" ref="M49:M59" si="12">AVERAGE(G49,I49,K49)</f>
        <v>34298.205428381807</v>
      </c>
      <c r="N49" s="405">
        <f t="shared" si="11"/>
        <v>377280</v>
      </c>
      <c r="O49" s="2"/>
      <c r="P49" s="2"/>
      <c r="Q49" s="2"/>
      <c r="R49" s="2"/>
      <c r="S49" s="2"/>
      <c r="T49" s="2"/>
      <c r="U49" s="2"/>
      <c r="V49" s="2"/>
      <c r="W49" s="2"/>
    </row>
    <row r="50" spans="1:23" ht="75" customHeight="1" x14ac:dyDescent="0.2">
      <c r="A50" s="2"/>
      <c r="B50" s="532"/>
      <c r="C50" s="5">
        <v>7.3</v>
      </c>
      <c r="D50" s="27" t="s">
        <v>49</v>
      </c>
      <c r="E50" s="19" t="s">
        <v>8</v>
      </c>
      <c r="F50" s="20">
        <v>30</v>
      </c>
      <c r="G50" s="419">
        <v>96143.810505256275</v>
      </c>
      <c r="H50" s="313">
        <f t="shared" si="8"/>
        <v>2884314</v>
      </c>
      <c r="I50" s="417">
        <v>88472</v>
      </c>
      <c r="J50" s="417">
        <f t="shared" si="9"/>
        <v>2654160</v>
      </c>
      <c r="K50" s="313">
        <v>93000</v>
      </c>
      <c r="L50" s="432">
        <f t="shared" si="10"/>
        <v>2790000</v>
      </c>
      <c r="M50" s="383">
        <f t="shared" si="12"/>
        <v>92538.603501752092</v>
      </c>
      <c r="N50" s="405">
        <f t="shared" si="11"/>
        <v>2776158</v>
      </c>
      <c r="O50" s="2"/>
      <c r="P50" s="2"/>
      <c r="Q50" s="2"/>
      <c r="R50" s="2"/>
      <c r="S50" s="2"/>
      <c r="T50" s="2"/>
      <c r="U50" s="2"/>
      <c r="V50" s="2"/>
      <c r="W50" s="2"/>
    </row>
    <row r="51" spans="1:23" ht="75" customHeight="1" x14ac:dyDescent="0.2">
      <c r="A51" s="2"/>
      <c r="B51" s="532"/>
      <c r="C51" s="21">
        <v>7.4</v>
      </c>
      <c r="D51" s="27" t="s">
        <v>50</v>
      </c>
      <c r="E51" s="19" t="s">
        <v>7</v>
      </c>
      <c r="F51" s="20">
        <v>9</v>
      </c>
      <c r="G51" s="419">
        <v>59000</v>
      </c>
      <c r="H51" s="313">
        <f t="shared" si="8"/>
        <v>531000</v>
      </c>
      <c r="I51" s="417">
        <v>49066.744280532046</v>
      </c>
      <c r="J51" s="417">
        <f t="shared" si="9"/>
        <v>441601</v>
      </c>
      <c r="K51" s="313">
        <v>50400</v>
      </c>
      <c r="L51" s="432">
        <f t="shared" si="10"/>
        <v>453600</v>
      </c>
      <c r="M51" s="383">
        <f t="shared" si="12"/>
        <v>52822.248093510687</v>
      </c>
      <c r="N51" s="405">
        <f t="shared" si="11"/>
        <v>475400</v>
      </c>
      <c r="O51" s="2"/>
      <c r="P51" s="2"/>
      <c r="Q51" s="2"/>
      <c r="R51" s="2"/>
      <c r="S51" s="2"/>
      <c r="T51" s="2"/>
      <c r="U51" s="2"/>
      <c r="V51" s="2"/>
      <c r="W51" s="2"/>
    </row>
    <row r="52" spans="1:23" ht="75" customHeight="1" x14ac:dyDescent="0.2">
      <c r="A52" s="2"/>
      <c r="B52" s="532"/>
      <c r="C52" s="5">
        <v>7.5</v>
      </c>
      <c r="D52" s="27" t="s">
        <v>51</v>
      </c>
      <c r="E52" s="19" t="s">
        <v>26</v>
      </c>
      <c r="F52" s="20">
        <v>10.5</v>
      </c>
      <c r="G52" s="419">
        <v>61000</v>
      </c>
      <c r="H52" s="313">
        <f t="shared" si="8"/>
        <v>640500</v>
      </c>
      <c r="I52" s="417">
        <v>47998.98797867979</v>
      </c>
      <c r="J52" s="417">
        <f t="shared" si="9"/>
        <v>503989</v>
      </c>
      <c r="K52" s="313">
        <v>53000</v>
      </c>
      <c r="L52" s="432">
        <f t="shared" si="10"/>
        <v>556500</v>
      </c>
      <c r="M52" s="383">
        <f t="shared" si="12"/>
        <v>53999.66265955993</v>
      </c>
      <c r="N52" s="405">
        <f t="shared" si="11"/>
        <v>566996</v>
      </c>
      <c r="O52" s="2"/>
      <c r="P52" s="2"/>
      <c r="Q52" s="2"/>
      <c r="R52" s="2"/>
      <c r="S52" s="2"/>
      <c r="T52" s="2"/>
      <c r="U52" s="2"/>
      <c r="V52" s="2"/>
      <c r="W52" s="2"/>
    </row>
    <row r="53" spans="1:23" ht="75" customHeight="1" x14ac:dyDescent="0.2">
      <c r="A53" s="2"/>
      <c r="B53" s="532"/>
      <c r="C53" s="21">
        <v>7.6</v>
      </c>
      <c r="D53" s="27" t="s">
        <v>52</v>
      </c>
      <c r="E53" s="19" t="s">
        <v>6</v>
      </c>
      <c r="F53" s="20">
        <v>1</v>
      </c>
      <c r="G53" s="419">
        <v>1143300.5281403312</v>
      </c>
      <c r="H53" s="313">
        <f t="shared" si="8"/>
        <v>1143301</v>
      </c>
      <c r="I53" s="417">
        <v>1056400</v>
      </c>
      <c r="J53" s="417">
        <f t="shared" si="9"/>
        <v>1056400</v>
      </c>
      <c r="K53" s="313">
        <v>1100200</v>
      </c>
      <c r="L53" s="432">
        <f t="shared" si="10"/>
        <v>1100200</v>
      </c>
      <c r="M53" s="383">
        <f t="shared" si="12"/>
        <v>1099966.8427134438</v>
      </c>
      <c r="N53" s="405">
        <f t="shared" si="11"/>
        <v>1099967</v>
      </c>
      <c r="O53" s="2"/>
      <c r="P53" s="2"/>
      <c r="Q53" s="2"/>
      <c r="R53" s="2"/>
      <c r="S53" s="2"/>
      <c r="T53" s="2"/>
      <c r="U53" s="2"/>
      <c r="V53" s="2"/>
      <c r="W53" s="2"/>
    </row>
    <row r="54" spans="1:23" ht="75" customHeight="1" x14ac:dyDescent="0.2">
      <c r="A54" s="2"/>
      <c r="B54" s="532"/>
      <c r="C54" s="5">
        <v>7.7</v>
      </c>
      <c r="D54" s="27" t="s">
        <v>53</v>
      </c>
      <c r="E54" s="19" t="s">
        <v>6</v>
      </c>
      <c r="F54" s="20">
        <v>1</v>
      </c>
      <c r="G54" s="419">
        <v>113000</v>
      </c>
      <c r="H54" s="313">
        <f t="shared" si="8"/>
        <v>113000</v>
      </c>
      <c r="I54" s="417">
        <v>112000</v>
      </c>
      <c r="J54" s="417">
        <f t="shared" si="9"/>
        <v>112000</v>
      </c>
      <c r="K54" s="313">
        <v>114444.52681885473</v>
      </c>
      <c r="L54" s="432">
        <f t="shared" si="10"/>
        <v>114445</v>
      </c>
      <c r="M54" s="383">
        <f t="shared" si="12"/>
        <v>113148.17560628492</v>
      </c>
      <c r="N54" s="405">
        <f t="shared" si="11"/>
        <v>113148</v>
      </c>
      <c r="O54" s="2"/>
      <c r="P54" s="2"/>
      <c r="Q54" s="2"/>
      <c r="R54" s="2"/>
      <c r="S54" s="2"/>
      <c r="T54" s="2"/>
      <c r="U54" s="2"/>
      <c r="V54" s="2"/>
      <c r="W54" s="2"/>
    </row>
    <row r="55" spans="1:23" ht="75" customHeight="1" x14ac:dyDescent="0.2">
      <c r="A55" s="2"/>
      <c r="B55" s="532"/>
      <c r="C55" s="21">
        <v>7.8</v>
      </c>
      <c r="D55" s="27" t="s">
        <v>54</v>
      </c>
      <c r="E55" s="19" t="s">
        <v>6</v>
      </c>
      <c r="F55" s="20">
        <v>1</v>
      </c>
      <c r="G55" s="419">
        <v>90400</v>
      </c>
      <c r="H55" s="313">
        <f t="shared" si="8"/>
        <v>90400</v>
      </c>
      <c r="I55" s="417">
        <v>92500</v>
      </c>
      <c r="J55" s="417">
        <f t="shared" si="9"/>
        <v>92500</v>
      </c>
      <c r="K55" s="313">
        <v>91743</v>
      </c>
      <c r="L55" s="432">
        <f t="shared" si="10"/>
        <v>91743</v>
      </c>
      <c r="M55" s="383">
        <f t="shared" si="12"/>
        <v>91547.666666666672</v>
      </c>
      <c r="N55" s="405">
        <f t="shared" si="11"/>
        <v>91548</v>
      </c>
      <c r="O55" s="2"/>
      <c r="P55" s="2"/>
      <c r="Q55" s="2"/>
      <c r="R55" s="2"/>
      <c r="S55" s="2"/>
      <c r="T55" s="2"/>
      <c r="U55" s="2"/>
      <c r="V55" s="2"/>
      <c r="W55" s="2"/>
    </row>
    <row r="56" spans="1:23" ht="75" customHeight="1" x14ac:dyDescent="0.2">
      <c r="A56" s="2"/>
      <c r="B56" s="532"/>
      <c r="C56" s="5">
        <v>7.9</v>
      </c>
      <c r="D56" s="27" t="s">
        <v>55</v>
      </c>
      <c r="E56" s="19" t="s">
        <v>6</v>
      </c>
      <c r="F56" s="20">
        <v>1</v>
      </c>
      <c r="G56" s="419">
        <v>98920.154519873191</v>
      </c>
      <c r="H56" s="313">
        <f t="shared" si="8"/>
        <v>98920</v>
      </c>
      <c r="I56" s="417">
        <v>95400</v>
      </c>
      <c r="J56" s="417">
        <f t="shared" si="9"/>
        <v>95400</v>
      </c>
      <c r="K56" s="313">
        <v>98700</v>
      </c>
      <c r="L56" s="432">
        <f t="shared" si="10"/>
        <v>98700</v>
      </c>
      <c r="M56" s="383">
        <f t="shared" si="12"/>
        <v>97673.38483995774</v>
      </c>
      <c r="N56" s="405">
        <f t="shared" si="11"/>
        <v>97673</v>
      </c>
      <c r="O56" s="2"/>
      <c r="P56" s="2"/>
      <c r="Q56" s="2"/>
      <c r="R56" s="2"/>
      <c r="S56" s="2"/>
      <c r="T56" s="2"/>
      <c r="U56" s="2"/>
      <c r="V56" s="2"/>
      <c r="W56" s="2"/>
    </row>
    <row r="57" spans="1:23" ht="75" customHeight="1" x14ac:dyDescent="0.2">
      <c r="A57" s="2"/>
      <c r="B57" s="532"/>
      <c r="C57" s="22">
        <v>7.1</v>
      </c>
      <c r="D57" s="27" t="s">
        <v>56</v>
      </c>
      <c r="E57" s="19" t="s">
        <v>6</v>
      </c>
      <c r="F57" s="20">
        <v>1</v>
      </c>
      <c r="G57" s="419">
        <v>102258.54599838752</v>
      </c>
      <c r="H57" s="313">
        <f t="shared" si="8"/>
        <v>102259</v>
      </c>
      <c r="I57" s="417">
        <v>101200</v>
      </c>
      <c r="J57" s="417">
        <f t="shared" si="9"/>
        <v>101200</v>
      </c>
      <c r="K57" s="313">
        <v>90000</v>
      </c>
      <c r="L57" s="432">
        <f t="shared" si="10"/>
        <v>90000</v>
      </c>
      <c r="M57" s="383">
        <f t="shared" si="12"/>
        <v>97819.51533279584</v>
      </c>
      <c r="N57" s="405">
        <f t="shared" si="11"/>
        <v>97820</v>
      </c>
      <c r="O57" s="2"/>
      <c r="P57" s="2"/>
      <c r="Q57" s="2"/>
      <c r="R57" s="2"/>
      <c r="S57" s="2"/>
      <c r="T57" s="2"/>
      <c r="U57" s="2"/>
      <c r="V57" s="2"/>
      <c r="W57" s="2"/>
    </row>
    <row r="58" spans="1:23" ht="75" customHeight="1" x14ac:dyDescent="0.2">
      <c r="A58" s="2"/>
      <c r="B58" s="532"/>
      <c r="C58" s="21">
        <v>7.11</v>
      </c>
      <c r="D58" s="27" t="s">
        <v>57</v>
      </c>
      <c r="E58" s="369" t="s">
        <v>7</v>
      </c>
      <c r="F58" s="20">
        <v>10</v>
      </c>
      <c r="G58" s="419">
        <v>25000</v>
      </c>
      <c r="H58" s="313">
        <f t="shared" si="8"/>
        <v>250000</v>
      </c>
      <c r="I58" s="417">
        <v>24500</v>
      </c>
      <c r="J58" s="417">
        <f t="shared" si="9"/>
        <v>245000</v>
      </c>
      <c r="K58" s="313">
        <v>24527.100000000006</v>
      </c>
      <c r="L58" s="432">
        <f t="shared" si="10"/>
        <v>245271</v>
      </c>
      <c r="M58" s="383">
        <f t="shared" si="12"/>
        <v>24675.7</v>
      </c>
      <c r="N58" s="405">
        <f t="shared" si="11"/>
        <v>246757</v>
      </c>
      <c r="O58" s="2"/>
      <c r="P58" s="2"/>
      <c r="Q58" s="2"/>
      <c r="R58" s="2"/>
      <c r="S58" s="2"/>
      <c r="T58" s="2"/>
      <c r="U58" s="2"/>
      <c r="V58" s="2"/>
      <c r="W58" s="2"/>
    </row>
    <row r="59" spans="1:23" ht="75" customHeight="1" x14ac:dyDescent="0.2">
      <c r="A59" s="2"/>
      <c r="B59" s="532"/>
      <c r="C59" s="9">
        <v>7.12</v>
      </c>
      <c r="D59" s="370" t="s">
        <v>58</v>
      </c>
      <c r="E59" s="369" t="s">
        <v>7</v>
      </c>
      <c r="F59" s="371">
        <v>10</v>
      </c>
      <c r="G59" s="436">
        <v>15891.630574399189</v>
      </c>
      <c r="H59" s="313">
        <f t="shared" si="8"/>
        <v>158916</v>
      </c>
      <c r="I59" s="417">
        <v>17000</v>
      </c>
      <c r="J59" s="417">
        <f t="shared" si="9"/>
        <v>170000</v>
      </c>
      <c r="K59" s="286">
        <v>16600</v>
      </c>
      <c r="L59" s="432">
        <f t="shared" si="10"/>
        <v>166000</v>
      </c>
      <c r="M59" s="383">
        <f t="shared" si="12"/>
        <v>16497.210191466398</v>
      </c>
      <c r="N59" s="405">
        <f t="shared" si="11"/>
        <v>164972</v>
      </c>
      <c r="O59" s="2"/>
      <c r="P59" s="2"/>
      <c r="Q59" s="2"/>
      <c r="R59" s="2"/>
      <c r="S59" s="2"/>
      <c r="T59" s="2"/>
      <c r="U59" s="2"/>
      <c r="V59" s="2"/>
      <c r="W59" s="2"/>
    </row>
    <row r="60" spans="1:23" ht="75" customHeight="1" x14ac:dyDescent="0.2">
      <c r="A60" s="2"/>
      <c r="B60" s="372"/>
      <c r="C60" s="373"/>
      <c r="D60" s="374"/>
      <c r="E60" s="373"/>
      <c r="F60" s="375"/>
      <c r="G60" s="442"/>
      <c r="H60" s="442"/>
      <c r="I60" s="443"/>
      <c r="J60" s="443"/>
      <c r="K60" s="442"/>
      <c r="L60" s="442"/>
      <c r="M60" s="303" t="s">
        <v>59</v>
      </c>
      <c r="N60" s="305">
        <f>SUM(N48:N59)</f>
        <v>6922234</v>
      </c>
      <c r="O60" s="2"/>
      <c r="P60" s="2"/>
      <c r="Q60" s="2"/>
      <c r="R60" s="2"/>
      <c r="S60" s="2"/>
      <c r="T60" s="2"/>
      <c r="U60" s="2"/>
      <c r="V60" s="2"/>
      <c r="W60" s="2"/>
    </row>
    <row r="61" spans="1:23" ht="75" customHeight="1" x14ac:dyDescent="0.2">
      <c r="A61" s="2"/>
      <c r="B61" s="519" t="s">
        <v>450</v>
      </c>
      <c r="C61" s="520"/>
      <c r="D61" s="520"/>
      <c r="E61" s="520"/>
      <c r="F61" s="520"/>
      <c r="G61" s="441"/>
      <c r="H61" s="441"/>
      <c r="I61" s="441"/>
      <c r="J61" s="441"/>
      <c r="K61" s="441"/>
      <c r="L61" s="441"/>
      <c r="M61" s="306"/>
      <c r="N61" s="306"/>
      <c r="O61" s="2"/>
      <c r="P61" s="2"/>
      <c r="Q61" s="2"/>
      <c r="R61" s="2"/>
      <c r="S61" s="2"/>
      <c r="T61" s="2"/>
      <c r="U61" s="2"/>
      <c r="V61" s="2"/>
      <c r="W61" s="2"/>
    </row>
    <row r="62" spans="1:23" ht="75" customHeight="1" x14ac:dyDescent="0.2">
      <c r="A62" s="2"/>
      <c r="B62" s="534">
        <v>8</v>
      </c>
      <c r="C62" s="29">
        <v>8.1</v>
      </c>
      <c r="D62" s="27" t="s">
        <v>60</v>
      </c>
      <c r="E62" s="19" t="s">
        <v>6</v>
      </c>
      <c r="F62" s="20">
        <v>1</v>
      </c>
      <c r="G62" s="419">
        <v>2590000</v>
      </c>
      <c r="H62" s="313">
        <f>ROUND(F62*G62,0)</f>
        <v>2590000</v>
      </c>
      <c r="I62" s="417">
        <v>2602100</v>
      </c>
      <c r="J62" s="417">
        <f>ROUND(I62*F62,0)</f>
        <v>2602100</v>
      </c>
      <c r="K62" s="419">
        <v>2581417.2949405084</v>
      </c>
      <c r="L62" s="432">
        <f>ROUND(K62*F62,0)</f>
        <v>2581417</v>
      </c>
      <c r="M62" s="383">
        <f>AVERAGE(G62,I62,K62)</f>
        <v>2591172.4316468365</v>
      </c>
      <c r="N62" s="405">
        <f>ROUND(F62*M62,0)</f>
        <v>2591172</v>
      </c>
      <c r="O62" s="2"/>
      <c r="P62" s="2"/>
      <c r="Q62" s="2"/>
      <c r="R62" s="2"/>
      <c r="S62" s="2"/>
      <c r="T62" s="2"/>
      <c r="U62" s="2"/>
      <c r="V62" s="2"/>
      <c r="W62" s="2"/>
    </row>
    <row r="63" spans="1:23" ht="75" customHeight="1" x14ac:dyDescent="0.2">
      <c r="A63" s="2"/>
      <c r="B63" s="530"/>
      <c r="C63" s="29">
        <v>8.1999999999999993</v>
      </c>
      <c r="D63" s="370" t="s">
        <v>61</v>
      </c>
      <c r="E63" s="369" t="s">
        <v>7</v>
      </c>
      <c r="F63" s="371">
        <v>2.2999999999999998</v>
      </c>
      <c r="G63" s="419">
        <v>36845.081396178881</v>
      </c>
      <c r="H63" s="313">
        <f>ROUND(F63*G63,0)</f>
        <v>84744</v>
      </c>
      <c r="I63" s="417">
        <v>42000</v>
      </c>
      <c r="J63" s="417">
        <f>ROUND(I63*F63,0)</f>
        <v>96600</v>
      </c>
      <c r="K63" s="419">
        <v>40000</v>
      </c>
      <c r="L63" s="432">
        <f>ROUND(K63*F63,0)</f>
        <v>92000</v>
      </c>
      <c r="M63" s="383">
        <f t="shared" ref="M63" si="13">AVERAGE(G63,I63,K63)</f>
        <v>39615.027132059629</v>
      </c>
      <c r="N63" s="405">
        <f>ROUND(F63*M63,0)</f>
        <v>91115</v>
      </c>
      <c r="O63" s="2"/>
      <c r="P63" s="2"/>
      <c r="Q63" s="2"/>
      <c r="R63" s="2"/>
      <c r="S63" s="2"/>
      <c r="T63" s="2"/>
      <c r="U63" s="2"/>
      <c r="V63" s="2"/>
      <c r="W63" s="2"/>
    </row>
    <row r="64" spans="1:23" ht="37.5" customHeight="1" x14ac:dyDescent="0.2">
      <c r="A64" s="2"/>
      <c r="B64" s="372"/>
      <c r="C64" s="373"/>
      <c r="D64" s="374"/>
      <c r="E64" s="373"/>
      <c r="F64" s="375"/>
      <c r="G64" s="442"/>
      <c r="H64" s="442"/>
      <c r="I64" s="443"/>
      <c r="J64" s="443"/>
      <c r="K64" s="442"/>
      <c r="L64" s="442"/>
      <c r="M64" s="303" t="s">
        <v>62</v>
      </c>
      <c r="N64" s="305">
        <f>SUM(N62:N63)</f>
        <v>2682287</v>
      </c>
      <c r="O64" s="2"/>
      <c r="P64" s="2"/>
      <c r="Q64" s="2"/>
      <c r="R64" s="2"/>
      <c r="S64" s="2"/>
      <c r="T64" s="2"/>
      <c r="U64" s="2"/>
      <c r="V64" s="2"/>
      <c r="W64" s="2"/>
    </row>
    <row r="65" spans="1:23" ht="37.5" customHeight="1" x14ac:dyDescent="0.2">
      <c r="A65" s="2"/>
      <c r="B65" s="519" t="s">
        <v>451</v>
      </c>
      <c r="C65" s="520"/>
      <c r="D65" s="520"/>
      <c r="E65" s="520"/>
      <c r="F65" s="520"/>
      <c r="G65" s="441"/>
      <c r="H65" s="441"/>
      <c r="I65" s="441"/>
      <c r="J65" s="441"/>
      <c r="K65" s="441"/>
      <c r="L65" s="441"/>
      <c r="M65" s="306"/>
      <c r="N65" s="306"/>
      <c r="O65" s="2"/>
      <c r="P65" s="2"/>
      <c r="Q65" s="2"/>
      <c r="R65" s="2"/>
      <c r="S65" s="2"/>
      <c r="T65" s="2"/>
      <c r="U65" s="2"/>
      <c r="V65" s="2"/>
      <c r="W65" s="2"/>
    </row>
    <row r="66" spans="1:23" ht="117" customHeight="1" x14ac:dyDescent="0.2">
      <c r="A66" s="2"/>
      <c r="B66" s="534">
        <v>9</v>
      </c>
      <c r="C66" s="3">
        <v>9.1</v>
      </c>
      <c r="D66" s="27" t="s">
        <v>63</v>
      </c>
      <c r="E66" s="19" t="s">
        <v>6</v>
      </c>
      <c r="F66" s="20">
        <v>24</v>
      </c>
      <c r="G66" s="419">
        <v>930820.87688942079</v>
      </c>
      <c r="H66" s="313">
        <f>ROUND(F66*G66,0)</f>
        <v>22339701</v>
      </c>
      <c r="I66" s="417">
        <v>928526</v>
      </c>
      <c r="J66" s="417">
        <f>ROUND(I66*F66,0)</f>
        <v>22284624</v>
      </c>
      <c r="K66" s="419">
        <v>931000</v>
      </c>
      <c r="L66" s="432">
        <f>ROUND(K66*F66,0)</f>
        <v>22344000</v>
      </c>
      <c r="M66" s="383">
        <f t="shared" ref="M66:M67" si="14">AVERAGE(G66,I66,K66)</f>
        <v>930115.62562980689</v>
      </c>
      <c r="N66" s="405">
        <f>ROUND(F66*M66,0)</f>
        <v>22322775</v>
      </c>
      <c r="O66" s="2"/>
      <c r="P66" s="2"/>
      <c r="Q66" s="2"/>
      <c r="R66" s="2"/>
      <c r="S66" s="2"/>
      <c r="T66" s="2"/>
      <c r="U66" s="2"/>
      <c r="V66" s="2"/>
      <c r="W66" s="2"/>
    </row>
    <row r="67" spans="1:23" ht="117" customHeight="1" x14ac:dyDescent="0.2">
      <c r="A67" s="2"/>
      <c r="B67" s="530"/>
      <c r="C67" s="3">
        <v>9.1999999999999993</v>
      </c>
      <c r="D67" s="27" t="s">
        <v>64</v>
      </c>
      <c r="E67" s="19" t="s">
        <v>6</v>
      </c>
      <c r="F67" s="20">
        <v>6</v>
      </c>
      <c r="G67" s="419">
        <v>1638509.1904786155</v>
      </c>
      <c r="H67" s="313">
        <f>ROUND(F67*G67,0)</f>
        <v>9831055</v>
      </c>
      <c r="I67" s="417">
        <v>1665000</v>
      </c>
      <c r="J67" s="417">
        <f>ROUND(I67*F67,0)</f>
        <v>9990000</v>
      </c>
      <c r="K67" s="419">
        <v>1708310</v>
      </c>
      <c r="L67" s="432">
        <f>ROUND(K67*F67,0)</f>
        <v>10249860</v>
      </c>
      <c r="M67" s="383">
        <f t="shared" si="14"/>
        <v>1670606.3968262051</v>
      </c>
      <c r="N67" s="405">
        <f>ROUND(F67*M67,0)</f>
        <v>10023638</v>
      </c>
      <c r="O67" s="2"/>
      <c r="P67" s="2"/>
      <c r="Q67" s="2"/>
      <c r="R67" s="2"/>
      <c r="S67" s="2"/>
      <c r="T67" s="2"/>
      <c r="U67" s="2"/>
      <c r="V67" s="2"/>
      <c r="W67" s="2"/>
    </row>
    <row r="68" spans="1:23" ht="37.5" customHeight="1" x14ac:dyDescent="0.2">
      <c r="A68" s="2"/>
      <c r="B68" s="365"/>
      <c r="C68" s="25"/>
      <c r="D68" s="391"/>
      <c r="E68" s="25"/>
      <c r="F68" s="392"/>
      <c r="G68" s="444"/>
      <c r="H68" s="444"/>
      <c r="I68" s="445"/>
      <c r="J68" s="445"/>
      <c r="K68" s="444"/>
      <c r="L68" s="444"/>
      <c r="M68" s="303" t="s">
        <v>65</v>
      </c>
      <c r="N68" s="305">
        <f>SUM(N66:N67)</f>
        <v>32346413</v>
      </c>
      <c r="O68" s="2"/>
      <c r="P68" s="2"/>
      <c r="Q68" s="2"/>
      <c r="R68" s="2"/>
      <c r="S68" s="2"/>
      <c r="T68" s="2"/>
      <c r="U68" s="2"/>
      <c r="V68" s="2"/>
      <c r="W68" s="2"/>
    </row>
    <row r="69" spans="1:23" ht="37.5" customHeight="1" x14ac:dyDescent="0.2">
      <c r="A69" s="2"/>
      <c r="B69" s="504" t="s">
        <v>459</v>
      </c>
      <c r="C69" s="505"/>
      <c r="D69" s="505"/>
      <c r="E69" s="505"/>
      <c r="F69" s="505"/>
      <c r="G69" s="446"/>
      <c r="H69" s="446"/>
      <c r="I69" s="446"/>
      <c r="J69" s="447"/>
      <c r="K69" s="448"/>
      <c r="L69" s="449"/>
      <c r="M69" s="402"/>
      <c r="N69" s="402"/>
      <c r="O69" s="2"/>
      <c r="P69" s="2"/>
      <c r="Q69" s="2"/>
      <c r="R69" s="2"/>
      <c r="S69" s="2"/>
      <c r="T69" s="2"/>
      <c r="U69" s="2"/>
      <c r="V69" s="2"/>
      <c r="W69" s="2"/>
    </row>
    <row r="70" spans="1:23" ht="37.5" customHeight="1" x14ac:dyDescent="0.2">
      <c r="A70" s="2"/>
      <c r="B70" s="519" t="s">
        <v>452</v>
      </c>
      <c r="C70" s="520"/>
      <c r="D70" s="520"/>
      <c r="E70" s="520"/>
      <c r="F70" s="520"/>
      <c r="G70" s="441"/>
      <c r="H70" s="441"/>
      <c r="I70" s="441"/>
      <c r="J70" s="441"/>
      <c r="K70" s="441"/>
      <c r="L70" s="441"/>
      <c r="M70" s="306"/>
      <c r="N70" s="306"/>
      <c r="O70" s="2"/>
      <c r="P70" s="2"/>
      <c r="Q70" s="2"/>
      <c r="R70" s="2"/>
      <c r="S70" s="2"/>
      <c r="T70" s="2"/>
      <c r="U70" s="2"/>
      <c r="V70" s="2"/>
      <c r="W70" s="2"/>
    </row>
    <row r="71" spans="1:23" ht="120" customHeight="1" x14ac:dyDescent="0.2">
      <c r="A71" s="2"/>
      <c r="B71" s="376">
        <v>10</v>
      </c>
      <c r="C71" s="9">
        <v>10.1</v>
      </c>
      <c r="D71" s="370" t="s">
        <v>66</v>
      </c>
      <c r="E71" s="369" t="s">
        <v>7</v>
      </c>
      <c r="F71" s="371">
        <v>228.26</v>
      </c>
      <c r="G71" s="436">
        <v>46820.531533742345</v>
      </c>
      <c r="H71" s="313">
        <f>ROUND(F71*G71,0)</f>
        <v>10687255</v>
      </c>
      <c r="I71" s="417">
        <v>44500</v>
      </c>
      <c r="J71" s="417">
        <f>ROUND(I71*F71,0)</f>
        <v>10157570</v>
      </c>
      <c r="K71" s="436">
        <v>46000</v>
      </c>
      <c r="L71" s="432">
        <f>ROUND(K71*F71,0)</f>
        <v>10499960</v>
      </c>
      <c r="M71" s="383">
        <f t="shared" ref="M71" si="15">AVERAGE(G71,I71,K71)</f>
        <v>45773.510511247448</v>
      </c>
      <c r="N71" s="405">
        <f>ROUND(F71*M71,0)</f>
        <v>10448262</v>
      </c>
      <c r="O71" s="2"/>
      <c r="P71" s="2"/>
      <c r="Q71" s="2"/>
      <c r="R71" s="2"/>
      <c r="S71" s="2"/>
      <c r="T71" s="2"/>
      <c r="U71" s="2"/>
      <c r="V71" s="2"/>
      <c r="W71" s="2"/>
    </row>
    <row r="72" spans="1:23" ht="37.5" customHeight="1" x14ac:dyDescent="0.2">
      <c r="A72" s="2"/>
      <c r="B72" s="365"/>
      <c r="C72" s="25"/>
      <c r="D72" s="391"/>
      <c r="E72" s="25"/>
      <c r="F72" s="392"/>
      <c r="G72" s="444"/>
      <c r="H72" s="444"/>
      <c r="I72" s="445"/>
      <c r="J72" s="445"/>
      <c r="K72" s="444"/>
      <c r="L72" s="444"/>
      <c r="M72" s="303" t="s">
        <v>39</v>
      </c>
      <c r="N72" s="305">
        <f>SUM(N70:N71)</f>
        <v>10448262</v>
      </c>
      <c r="O72" s="2"/>
      <c r="P72" s="2"/>
      <c r="Q72" s="2"/>
      <c r="R72" s="2"/>
      <c r="S72" s="2"/>
      <c r="T72" s="2"/>
      <c r="U72" s="2"/>
      <c r="V72" s="2"/>
      <c r="W72" s="2"/>
    </row>
    <row r="73" spans="1:23" ht="37.5" customHeight="1" x14ac:dyDescent="0.2">
      <c r="A73" s="2"/>
      <c r="B73" s="528" t="s">
        <v>453</v>
      </c>
      <c r="C73" s="527"/>
      <c r="D73" s="527"/>
      <c r="E73" s="527"/>
      <c r="F73" s="527"/>
      <c r="G73" s="450"/>
      <c r="H73" s="450"/>
      <c r="I73" s="450"/>
      <c r="J73" s="450"/>
      <c r="K73" s="450"/>
      <c r="L73" s="451"/>
      <c r="M73" s="306"/>
      <c r="N73" s="306"/>
      <c r="O73" s="2"/>
      <c r="P73" s="2"/>
      <c r="Q73" s="2"/>
      <c r="R73" s="2"/>
      <c r="S73" s="2"/>
      <c r="T73" s="2"/>
      <c r="U73" s="2"/>
      <c r="V73" s="2"/>
      <c r="W73" s="2"/>
    </row>
    <row r="74" spans="1:23" ht="112.5" customHeight="1" x14ac:dyDescent="0.2">
      <c r="A74" s="2"/>
      <c r="B74" s="529">
        <v>11</v>
      </c>
      <c r="C74" s="377">
        <v>11.1</v>
      </c>
      <c r="D74" s="310" t="s">
        <v>63</v>
      </c>
      <c r="E74" s="311" t="s">
        <v>6</v>
      </c>
      <c r="F74" s="312">
        <v>4</v>
      </c>
      <c r="G74" s="313">
        <v>930820.87688942079</v>
      </c>
      <c r="H74" s="313">
        <f>ROUND(F74*G74,0)</f>
        <v>3723284</v>
      </c>
      <c r="I74" s="417">
        <v>928526</v>
      </c>
      <c r="J74" s="417">
        <f>ROUND(I74*F74,0)</f>
        <v>3714104</v>
      </c>
      <c r="K74" s="313">
        <v>931000</v>
      </c>
      <c r="L74" s="432">
        <f>ROUND(K74*F74,0)</f>
        <v>3724000</v>
      </c>
      <c r="M74" s="383">
        <f t="shared" ref="M74:M75" si="16">AVERAGE(G74,I74,K74)</f>
        <v>930115.62562980689</v>
      </c>
      <c r="N74" s="405">
        <f>ROUND(F74*M74,0)</f>
        <v>3720463</v>
      </c>
      <c r="O74" s="2"/>
      <c r="P74" s="2"/>
      <c r="Q74" s="2"/>
      <c r="R74" s="2"/>
      <c r="S74" s="2"/>
      <c r="T74" s="2"/>
      <c r="U74" s="2"/>
      <c r="V74" s="2"/>
      <c r="W74" s="2"/>
    </row>
    <row r="75" spans="1:23" ht="112.5" customHeight="1" x14ac:dyDescent="0.2">
      <c r="A75" s="2"/>
      <c r="B75" s="530"/>
      <c r="C75" s="3">
        <v>11.2</v>
      </c>
      <c r="D75" s="27" t="s">
        <v>64</v>
      </c>
      <c r="E75" s="19" t="s">
        <v>6</v>
      </c>
      <c r="F75" s="20">
        <v>3</v>
      </c>
      <c r="G75" s="419">
        <v>1744265.3296605195</v>
      </c>
      <c r="H75" s="313">
        <f>ROUND(F75*G75,0)</f>
        <v>5232796</v>
      </c>
      <c r="I75" s="417">
        <v>1665000</v>
      </c>
      <c r="J75" s="417">
        <f>ROUND(I75*F75,0)</f>
        <v>4995000</v>
      </c>
      <c r="K75" s="419">
        <v>1708310</v>
      </c>
      <c r="L75" s="432">
        <f>ROUND(K75*F75,0)</f>
        <v>5124930</v>
      </c>
      <c r="M75" s="383">
        <f t="shared" si="16"/>
        <v>1705858.4432201732</v>
      </c>
      <c r="N75" s="405">
        <f>ROUND(F75*M75,0)</f>
        <v>5117575</v>
      </c>
      <c r="O75" s="2"/>
      <c r="P75" s="2"/>
      <c r="Q75" s="2"/>
      <c r="R75" s="2"/>
      <c r="S75" s="2"/>
      <c r="T75" s="2"/>
      <c r="U75" s="2"/>
      <c r="V75" s="2"/>
      <c r="W75" s="2"/>
    </row>
    <row r="76" spans="1:23" ht="37.5" customHeight="1" x14ac:dyDescent="0.2">
      <c r="A76" s="2"/>
      <c r="B76" s="372"/>
      <c r="C76" s="373"/>
      <c r="D76" s="374"/>
      <c r="E76" s="373"/>
      <c r="F76" s="375"/>
      <c r="G76" s="442"/>
      <c r="H76" s="442"/>
      <c r="I76" s="443"/>
      <c r="J76" s="443"/>
      <c r="K76" s="442"/>
      <c r="L76" s="442"/>
      <c r="M76" s="303" t="s">
        <v>65</v>
      </c>
      <c r="N76" s="305">
        <f>SUM(N74:N75)</f>
        <v>8838038</v>
      </c>
      <c r="O76" s="2"/>
      <c r="P76" s="2"/>
      <c r="Q76" s="2"/>
      <c r="R76" s="2"/>
      <c r="S76" s="2"/>
      <c r="T76" s="2"/>
      <c r="U76" s="2"/>
      <c r="V76" s="2"/>
      <c r="W76" s="2"/>
    </row>
    <row r="77" spans="1:23" ht="37.5" customHeight="1" x14ac:dyDescent="0.2">
      <c r="A77" s="2"/>
      <c r="B77" s="519" t="s">
        <v>454</v>
      </c>
      <c r="C77" s="520"/>
      <c r="D77" s="520"/>
      <c r="E77" s="520"/>
      <c r="F77" s="520"/>
      <c r="G77" s="441"/>
      <c r="H77" s="441"/>
      <c r="I77" s="441"/>
      <c r="J77" s="441"/>
      <c r="K77" s="441"/>
      <c r="L77" s="441"/>
      <c r="M77" s="306"/>
      <c r="N77" s="306"/>
      <c r="O77" s="2"/>
      <c r="P77" s="2"/>
      <c r="Q77" s="2"/>
      <c r="R77" s="2"/>
      <c r="S77" s="2"/>
      <c r="T77" s="2"/>
      <c r="U77" s="2"/>
      <c r="V77" s="2"/>
      <c r="W77" s="2"/>
    </row>
    <row r="78" spans="1:23" ht="120" customHeight="1" x14ac:dyDescent="0.2">
      <c r="A78" s="2"/>
      <c r="B78" s="531">
        <v>12</v>
      </c>
      <c r="C78" s="21">
        <v>12.1</v>
      </c>
      <c r="D78" s="27" t="s">
        <v>67</v>
      </c>
      <c r="E78" s="19" t="s">
        <v>68</v>
      </c>
      <c r="F78" s="28">
        <v>1</v>
      </c>
      <c r="G78" s="419">
        <v>2409150.4303644439</v>
      </c>
      <c r="H78" s="313">
        <f>ROUND(F78*G78,0)</f>
        <v>2409150</v>
      </c>
      <c r="I78" s="417">
        <v>2438130</v>
      </c>
      <c r="J78" s="417">
        <f>ROUND(I78*F78,0)</f>
        <v>2438130</v>
      </c>
      <c r="K78" s="419">
        <v>2450000</v>
      </c>
      <c r="L78" s="432">
        <f>ROUND(K78*F78,0)</f>
        <v>2450000</v>
      </c>
      <c r="M78" s="383">
        <f t="shared" ref="M78:M81" si="17">AVERAGE(G78,I78,K78)</f>
        <v>2432426.8101214813</v>
      </c>
      <c r="N78" s="383">
        <f>ROUND(F78*M78,0)</f>
        <v>2432427</v>
      </c>
      <c r="O78" s="2"/>
      <c r="P78" s="2"/>
      <c r="Q78" s="2"/>
      <c r="R78" s="2"/>
      <c r="S78" s="2"/>
      <c r="T78" s="2"/>
      <c r="U78" s="2"/>
      <c r="V78" s="2"/>
      <c r="W78" s="2"/>
    </row>
    <row r="79" spans="1:23" ht="120" customHeight="1" x14ac:dyDescent="0.2">
      <c r="A79" s="2"/>
      <c r="B79" s="532"/>
      <c r="C79" s="21">
        <v>12.2</v>
      </c>
      <c r="D79" s="279" t="s">
        <v>69</v>
      </c>
      <c r="E79" s="280" t="s">
        <v>34</v>
      </c>
      <c r="F79" s="281">
        <v>1</v>
      </c>
      <c r="G79" s="452">
        <v>6850038.9592087353</v>
      </c>
      <c r="H79" s="453">
        <f>ROUND(F79*G79,0)</f>
        <v>6850039</v>
      </c>
      <c r="I79" s="417">
        <v>6894500</v>
      </c>
      <c r="J79" s="417">
        <f>ROUND(I79*F79,0)</f>
        <v>6894500</v>
      </c>
      <c r="K79" s="452">
        <v>7064047</v>
      </c>
      <c r="L79" s="454">
        <v>6936200</v>
      </c>
      <c r="M79" s="383">
        <f t="shared" si="17"/>
        <v>6936195.3197362451</v>
      </c>
      <c r="N79" s="383">
        <f>ROUND(F79*M79,0)</f>
        <v>6936195</v>
      </c>
      <c r="O79" s="2"/>
      <c r="P79" s="2"/>
      <c r="Q79" s="2"/>
      <c r="R79" s="2"/>
      <c r="S79" s="2"/>
      <c r="T79" s="2"/>
      <c r="U79" s="2"/>
      <c r="V79" s="2"/>
      <c r="W79" s="2"/>
    </row>
    <row r="80" spans="1:23" ht="120" customHeight="1" x14ac:dyDescent="0.2">
      <c r="A80" s="2"/>
      <c r="B80" s="532"/>
      <c r="C80" s="21">
        <v>12.3</v>
      </c>
      <c r="D80" s="279" t="s">
        <v>265</v>
      </c>
      <c r="E80" s="280" t="s">
        <v>70</v>
      </c>
      <c r="F80" s="281">
        <v>63.284567168247925</v>
      </c>
      <c r="G80" s="452">
        <v>578500</v>
      </c>
      <c r="H80" s="453">
        <f>ROUND(F80*G80,0)</f>
        <v>36610122</v>
      </c>
      <c r="I80" s="417">
        <v>581000</v>
      </c>
      <c r="J80" s="417">
        <f>ROUND(I80*F80,0)</f>
        <v>36768334</v>
      </c>
      <c r="K80" s="452">
        <v>576226.80355679663</v>
      </c>
      <c r="L80" s="454">
        <f>ROUND(K80*F80,0)</f>
        <v>36466264</v>
      </c>
      <c r="M80" s="383">
        <f t="shared" si="17"/>
        <v>578575.60118559888</v>
      </c>
      <c r="N80" s="383">
        <f>ROUND(F80*M80,0)</f>
        <v>36614906</v>
      </c>
      <c r="O80" s="2"/>
      <c r="P80" s="2"/>
      <c r="Q80" s="2"/>
      <c r="R80" s="2"/>
      <c r="S80" s="2"/>
      <c r="T80" s="2"/>
      <c r="U80" s="2"/>
      <c r="V80" s="2"/>
      <c r="W80" s="2"/>
    </row>
    <row r="81" spans="1:23" ht="120" customHeight="1" x14ac:dyDescent="0.2">
      <c r="A81" s="2"/>
      <c r="B81" s="530"/>
      <c r="C81" s="21">
        <v>12.4</v>
      </c>
      <c r="D81" s="279" t="s">
        <v>71</v>
      </c>
      <c r="E81" s="280" t="s">
        <v>72</v>
      </c>
      <c r="F81" s="281">
        <v>1</v>
      </c>
      <c r="G81" s="452">
        <v>8394010.1064828057</v>
      </c>
      <c r="H81" s="453">
        <f>ROUND(F81*G81,0)</f>
        <v>8394010</v>
      </c>
      <c r="I81" s="417">
        <v>8387000</v>
      </c>
      <c r="J81" s="417">
        <f>ROUND(I81*F81,0)</f>
        <v>8387000</v>
      </c>
      <c r="K81" s="452">
        <v>8392640</v>
      </c>
      <c r="L81" s="454">
        <f>ROUND(K81*F81,0)</f>
        <v>8392640</v>
      </c>
      <c r="M81" s="383">
        <f t="shared" si="17"/>
        <v>8391216.702160934</v>
      </c>
      <c r="N81" s="383">
        <f>ROUND(F81*M81,0)</f>
        <v>8391217</v>
      </c>
      <c r="O81" s="2"/>
      <c r="P81" s="2"/>
      <c r="Q81" s="2"/>
      <c r="R81" s="2"/>
      <c r="S81" s="2"/>
      <c r="T81" s="2"/>
      <c r="U81" s="2"/>
      <c r="V81" s="2"/>
      <c r="W81" s="2"/>
    </row>
    <row r="82" spans="1:23" ht="37.5" customHeight="1" x14ac:dyDescent="0.2">
      <c r="A82" s="2"/>
      <c r="B82" s="517" t="s">
        <v>266</v>
      </c>
      <c r="C82" s="518"/>
      <c r="D82" s="518"/>
      <c r="E82" s="518"/>
      <c r="F82" s="518"/>
      <c r="G82" s="288"/>
      <c r="H82" s="288"/>
      <c r="I82" s="455"/>
      <c r="J82" s="456"/>
      <c r="K82" s="288"/>
      <c r="L82" s="288"/>
      <c r="M82" s="307"/>
      <c r="N82" s="307"/>
      <c r="O82" s="2"/>
      <c r="P82" s="2"/>
      <c r="Q82" s="2"/>
      <c r="R82" s="2"/>
      <c r="S82" s="2"/>
      <c r="T82" s="2"/>
      <c r="U82" s="2"/>
      <c r="V82" s="2"/>
      <c r="W82" s="2"/>
    </row>
    <row r="83" spans="1:23" ht="137.25" customHeight="1" x14ac:dyDescent="0.2">
      <c r="A83" s="2"/>
      <c r="B83" s="372"/>
      <c r="C83" s="280">
        <v>12.5</v>
      </c>
      <c r="D83" s="279" t="s">
        <v>267</v>
      </c>
      <c r="E83" s="280" t="s">
        <v>70</v>
      </c>
      <c r="F83" s="281">
        <v>63.284567168247925</v>
      </c>
      <c r="G83" s="452">
        <v>99100</v>
      </c>
      <c r="H83" s="453">
        <f>ROUND(F83*G83,0)</f>
        <v>6271501</v>
      </c>
      <c r="I83" s="417">
        <v>100500</v>
      </c>
      <c r="J83" s="417">
        <f>ROUND(I83*F83,0)</f>
        <v>6360099</v>
      </c>
      <c r="K83" s="452">
        <v>98275</v>
      </c>
      <c r="L83" s="454">
        <f>ROUND(K83*F83,0)</f>
        <v>6219291</v>
      </c>
      <c r="M83" s="383">
        <f>AVERAGE(G83,I83,K83)</f>
        <v>99291.666666666672</v>
      </c>
      <c r="N83" s="383">
        <f>ROUND(F83*M83,0)</f>
        <v>6283630</v>
      </c>
      <c r="O83" s="2"/>
      <c r="P83" s="2"/>
      <c r="Q83" s="2"/>
      <c r="R83" s="2"/>
      <c r="S83" s="2"/>
      <c r="T83" s="2"/>
      <c r="U83" s="2"/>
      <c r="V83" s="2"/>
      <c r="W83" s="2"/>
    </row>
    <row r="84" spans="1:23" ht="37.5" customHeight="1" x14ac:dyDescent="0.2">
      <c r="A84" s="2"/>
      <c r="B84" s="365"/>
      <c r="C84" s="25"/>
      <c r="D84" s="391"/>
      <c r="E84" s="25"/>
      <c r="F84" s="392"/>
      <c r="G84" s="444"/>
      <c r="H84" s="444"/>
      <c r="I84" s="445"/>
      <c r="J84" s="445"/>
      <c r="K84" s="457"/>
      <c r="L84" s="457"/>
      <c r="M84" s="308" t="s">
        <v>77</v>
      </c>
      <c r="N84" s="309">
        <f>SUM(N78:N83)</f>
        <v>60658375</v>
      </c>
      <c r="O84" s="2"/>
      <c r="P84" s="2"/>
      <c r="Q84" s="2"/>
      <c r="R84" s="2"/>
      <c r="S84" s="2"/>
      <c r="T84" s="2"/>
      <c r="U84" s="2"/>
      <c r="V84" s="2"/>
      <c r="W84" s="2"/>
    </row>
    <row r="85" spans="1:23" ht="37.5" customHeight="1" x14ac:dyDescent="0.2">
      <c r="A85" s="2"/>
      <c r="B85" s="504" t="s">
        <v>457</v>
      </c>
      <c r="C85" s="505"/>
      <c r="D85" s="505"/>
      <c r="E85" s="505"/>
      <c r="F85" s="505"/>
      <c r="G85" s="502"/>
      <c r="H85" s="502"/>
      <c r="I85" s="502"/>
      <c r="J85" s="503"/>
      <c r="K85" s="458"/>
      <c r="L85" s="459"/>
      <c r="M85" s="356"/>
      <c r="N85" s="356"/>
      <c r="O85" s="2"/>
      <c r="P85" s="2"/>
      <c r="Q85" s="2"/>
      <c r="R85" s="2"/>
      <c r="S85" s="2"/>
      <c r="T85" s="2"/>
      <c r="U85" s="2"/>
      <c r="V85" s="2"/>
      <c r="W85" s="2"/>
    </row>
    <row r="86" spans="1:23" ht="37.5" customHeight="1" x14ac:dyDescent="0.2">
      <c r="A86" s="2"/>
      <c r="B86" s="519" t="s">
        <v>455</v>
      </c>
      <c r="C86" s="520"/>
      <c r="D86" s="520"/>
      <c r="E86" s="520"/>
      <c r="F86" s="520"/>
      <c r="G86" s="460"/>
      <c r="H86" s="460"/>
      <c r="I86" s="461"/>
      <c r="J86" s="462"/>
      <c r="K86" s="463"/>
      <c r="L86" s="463"/>
      <c r="M86" s="393"/>
      <c r="N86" s="393"/>
      <c r="O86" s="2"/>
      <c r="P86" s="2"/>
      <c r="Q86" s="2"/>
      <c r="R86" s="2"/>
      <c r="S86" s="2"/>
      <c r="T86" s="2"/>
      <c r="U86" s="2"/>
      <c r="V86" s="2"/>
      <c r="W86" s="2"/>
    </row>
    <row r="87" spans="1:23" ht="99.75" customHeight="1" x14ac:dyDescent="0.2">
      <c r="A87" s="2"/>
      <c r="B87" s="521">
        <v>13</v>
      </c>
      <c r="C87" s="21">
        <v>13.1</v>
      </c>
      <c r="D87" s="279" t="s">
        <v>265</v>
      </c>
      <c r="E87" s="280" t="s">
        <v>73</v>
      </c>
      <c r="F87" s="282">
        <v>183.26004195971984</v>
      </c>
      <c r="G87" s="382">
        <v>546387</v>
      </c>
      <c r="H87" s="417">
        <f>ROUND(F87*G87,0)</f>
        <v>100130905</v>
      </c>
      <c r="I87" s="417">
        <v>526000</v>
      </c>
      <c r="J87" s="417">
        <f t="shared" ref="J87:J92" si="18">ROUND(I87*F87,0)</f>
        <v>96394782</v>
      </c>
      <c r="K87" s="382">
        <v>560000</v>
      </c>
      <c r="L87" s="464">
        <f t="shared" ref="L87:L92" si="19">ROUND(K87*F87,0)</f>
        <v>102625623</v>
      </c>
      <c r="M87" s="383">
        <f>AVERAGE(G87,I87,K87)</f>
        <v>544129</v>
      </c>
      <c r="N87" s="383">
        <f t="shared" ref="N87:N92" si="20">ROUND(F87*M87,0)</f>
        <v>99717103</v>
      </c>
      <c r="O87" s="2"/>
      <c r="P87" s="2"/>
      <c r="Q87" s="2"/>
      <c r="R87" s="2"/>
      <c r="S87" s="2"/>
      <c r="T87" s="2"/>
      <c r="U87" s="2"/>
      <c r="V87" s="2"/>
      <c r="W87" s="2"/>
    </row>
    <row r="88" spans="1:23" ht="99.75" customHeight="1" x14ac:dyDescent="0.2">
      <c r="A88" s="2"/>
      <c r="B88" s="522"/>
      <c r="C88" s="21">
        <v>13.2</v>
      </c>
      <c r="D88" s="279" t="s">
        <v>74</v>
      </c>
      <c r="E88" s="280" t="s">
        <v>73</v>
      </c>
      <c r="F88" s="282">
        <f>+F87</f>
        <v>183.26004195971984</v>
      </c>
      <c r="G88" s="418">
        <v>34271.234035336674</v>
      </c>
      <c r="H88" s="417">
        <f>ROUND(F88*G88,0)</f>
        <v>6280548</v>
      </c>
      <c r="I88" s="417">
        <v>37000</v>
      </c>
      <c r="J88" s="417">
        <f t="shared" si="18"/>
        <v>6780622</v>
      </c>
      <c r="K88" s="418">
        <v>37500</v>
      </c>
      <c r="L88" s="464">
        <f t="shared" si="19"/>
        <v>6872252</v>
      </c>
      <c r="M88" s="383">
        <f t="shared" ref="M88:M92" si="21">AVERAGE(G88,I88,K88)</f>
        <v>36257.078011778889</v>
      </c>
      <c r="N88" s="383">
        <f t="shared" si="20"/>
        <v>6644474</v>
      </c>
      <c r="O88" s="2"/>
      <c r="P88" s="2"/>
      <c r="Q88" s="2"/>
      <c r="R88" s="2"/>
      <c r="S88" s="2"/>
      <c r="T88" s="2"/>
      <c r="U88" s="2"/>
      <c r="V88" s="2"/>
      <c r="W88" s="2"/>
    </row>
    <row r="89" spans="1:23" ht="99.75" customHeight="1" x14ac:dyDescent="0.2">
      <c r="A89" s="2"/>
      <c r="B89" s="522"/>
      <c r="C89" s="21">
        <v>13.3</v>
      </c>
      <c r="D89" s="279" t="s">
        <v>268</v>
      </c>
      <c r="E89" s="280" t="s">
        <v>269</v>
      </c>
      <c r="F89" s="283">
        <v>1</v>
      </c>
      <c r="G89" s="382">
        <v>546000</v>
      </c>
      <c r="H89" s="417">
        <f t="shared" ref="H89:H90" si="22">ROUND(F89*G89,0)</f>
        <v>546000</v>
      </c>
      <c r="I89" s="417">
        <v>526652</v>
      </c>
      <c r="J89" s="417">
        <f t="shared" si="18"/>
        <v>526652</v>
      </c>
      <c r="K89" s="382">
        <v>550000</v>
      </c>
      <c r="L89" s="464">
        <f t="shared" si="19"/>
        <v>550000</v>
      </c>
      <c r="M89" s="383">
        <f>AVERAGE(G89,I89,K89)</f>
        <v>540884</v>
      </c>
      <c r="N89" s="383">
        <f t="shared" si="20"/>
        <v>540884</v>
      </c>
      <c r="O89" s="2"/>
      <c r="P89" s="2"/>
      <c r="Q89" s="2"/>
      <c r="R89" s="2"/>
      <c r="S89" s="2"/>
      <c r="T89" s="2"/>
      <c r="U89" s="2"/>
      <c r="V89" s="2"/>
      <c r="W89" s="2"/>
    </row>
    <row r="90" spans="1:23" ht="99.75" customHeight="1" x14ac:dyDescent="0.2">
      <c r="A90" s="2"/>
      <c r="B90" s="522"/>
      <c r="C90" s="21">
        <v>13.4</v>
      </c>
      <c r="D90" s="279" t="s">
        <v>270</v>
      </c>
      <c r="E90" s="280" t="s">
        <v>34</v>
      </c>
      <c r="F90" s="283">
        <v>1</v>
      </c>
      <c r="G90" s="418">
        <v>106000</v>
      </c>
      <c r="H90" s="417">
        <f t="shared" si="22"/>
        <v>106000</v>
      </c>
      <c r="I90" s="417">
        <v>102000</v>
      </c>
      <c r="J90" s="417">
        <f t="shared" si="18"/>
        <v>102000</v>
      </c>
      <c r="K90" s="418">
        <v>105220</v>
      </c>
      <c r="L90" s="464">
        <f t="shared" si="19"/>
        <v>105220</v>
      </c>
      <c r="M90" s="383">
        <f t="shared" si="21"/>
        <v>104406.66666666667</v>
      </c>
      <c r="N90" s="383">
        <f t="shared" si="20"/>
        <v>104407</v>
      </c>
      <c r="O90" s="2"/>
      <c r="P90" s="2"/>
      <c r="Q90" s="2"/>
      <c r="R90" s="2"/>
      <c r="S90" s="2"/>
      <c r="T90" s="2"/>
      <c r="U90" s="2"/>
      <c r="V90" s="2"/>
      <c r="W90" s="2"/>
    </row>
    <row r="91" spans="1:23" ht="99.75" customHeight="1" x14ac:dyDescent="0.2">
      <c r="A91" s="2"/>
      <c r="B91" s="522"/>
      <c r="C91" s="21">
        <v>13.5</v>
      </c>
      <c r="D91" s="279" t="s">
        <v>75</v>
      </c>
      <c r="E91" s="280" t="s">
        <v>34</v>
      </c>
      <c r="F91" s="283">
        <v>1</v>
      </c>
      <c r="G91" s="418">
        <v>2733723.0953355045</v>
      </c>
      <c r="H91" s="417">
        <f>ROUND(F91*G91,0)</f>
        <v>2733723</v>
      </c>
      <c r="I91" s="417">
        <v>2730000</v>
      </c>
      <c r="J91" s="417">
        <f t="shared" si="18"/>
        <v>2730000</v>
      </c>
      <c r="K91" s="418">
        <v>2735600</v>
      </c>
      <c r="L91" s="464">
        <f t="shared" si="19"/>
        <v>2735600</v>
      </c>
      <c r="M91" s="383">
        <f t="shared" si="21"/>
        <v>2733107.6984451679</v>
      </c>
      <c r="N91" s="383">
        <f t="shared" si="20"/>
        <v>2733108</v>
      </c>
      <c r="O91" s="2"/>
      <c r="P91" s="2"/>
      <c r="Q91" s="2"/>
      <c r="R91" s="2"/>
      <c r="S91" s="2"/>
      <c r="T91" s="2"/>
      <c r="U91" s="2"/>
      <c r="V91" s="2"/>
      <c r="W91" s="2"/>
    </row>
    <row r="92" spans="1:23" ht="99.75" customHeight="1" x14ac:dyDescent="0.2">
      <c r="A92" s="2"/>
      <c r="B92" s="523"/>
      <c r="C92" s="21">
        <v>13.6</v>
      </c>
      <c r="D92" s="279" t="s">
        <v>76</v>
      </c>
      <c r="E92" s="280" t="s">
        <v>34</v>
      </c>
      <c r="F92" s="283">
        <v>3</v>
      </c>
      <c r="G92" s="418">
        <v>195966.27321931874</v>
      </c>
      <c r="H92" s="417">
        <f>ROUND(F92*G92,0)</f>
        <v>587899</v>
      </c>
      <c r="I92" s="417">
        <v>205000</v>
      </c>
      <c r="J92" s="417">
        <f t="shared" si="18"/>
        <v>615000</v>
      </c>
      <c r="K92" s="418">
        <v>200000</v>
      </c>
      <c r="L92" s="464">
        <f t="shared" si="19"/>
        <v>600000</v>
      </c>
      <c r="M92" s="383">
        <f t="shared" si="21"/>
        <v>200322.09107310625</v>
      </c>
      <c r="N92" s="383">
        <f t="shared" si="20"/>
        <v>600966</v>
      </c>
      <c r="O92" s="2"/>
      <c r="P92" s="2"/>
      <c r="Q92" s="2"/>
      <c r="R92" s="2"/>
      <c r="S92" s="2"/>
      <c r="T92" s="2"/>
      <c r="U92" s="2"/>
      <c r="V92" s="2"/>
      <c r="W92" s="2"/>
    </row>
    <row r="93" spans="1:23" ht="37.5" customHeight="1" x14ac:dyDescent="0.2">
      <c r="A93" s="2"/>
      <c r="B93" s="524" t="s">
        <v>266</v>
      </c>
      <c r="C93" s="525"/>
      <c r="D93" s="525"/>
      <c r="E93" s="525"/>
      <c r="F93" s="525"/>
      <c r="G93" s="465"/>
      <c r="H93" s="465"/>
      <c r="I93" s="466"/>
      <c r="J93" s="467"/>
      <c r="K93" s="465"/>
      <c r="L93" s="465"/>
      <c r="M93" s="386"/>
      <c r="N93" s="386"/>
      <c r="O93" s="2"/>
      <c r="P93" s="2"/>
      <c r="Q93" s="2"/>
      <c r="R93" s="2"/>
      <c r="S93" s="2"/>
      <c r="T93" s="2"/>
      <c r="U93" s="2"/>
      <c r="V93" s="2"/>
      <c r="W93" s="2"/>
    </row>
    <row r="94" spans="1:23" ht="152.25" customHeight="1" x14ac:dyDescent="0.2">
      <c r="A94" s="2"/>
      <c r="B94" s="387"/>
      <c r="C94" s="388">
        <v>13.7</v>
      </c>
      <c r="D94" s="389" t="s">
        <v>267</v>
      </c>
      <c r="E94" s="388" t="s">
        <v>70</v>
      </c>
      <c r="F94" s="390">
        <v>63.284567168247925</v>
      </c>
      <c r="G94" s="468">
        <v>170600</v>
      </c>
      <c r="H94" s="468">
        <f>ROUND(F94*G94,0)</f>
        <v>10796347</v>
      </c>
      <c r="I94" s="469">
        <v>165240</v>
      </c>
      <c r="J94" s="469">
        <f>ROUND(I94*F94,0)</f>
        <v>10457142</v>
      </c>
      <c r="K94" s="468">
        <v>175868.57942062913</v>
      </c>
      <c r="L94" s="470">
        <f>ROUND(K94*F94,0)</f>
        <v>11129767</v>
      </c>
      <c r="M94" s="383">
        <f>AVERAGE(G94,I94,K94)</f>
        <v>170569.52647354305</v>
      </c>
      <c r="N94" s="383">
        <f>ROUND(F94*M94,0)</f>
        <v>10794419</v>
      </c>
      <c r="O94" s="2"/>
      <c r="P94" s="2"/>
      <c r="Q94" s="2"/>
      <c r="R94" s="2"/>
      <c r="S94" s="2"/>
      <c r="T94" s="2"/>
      <c r="U94" s="2"/>
      <c r="V94" s="2"/>
      <c r="W94" s="2"/>
    </row>
    <row r="95" spans="1:23" ht="33.75" customHeight="1" x14ac:dyDescent="0.2">
      <c r="A95" s="2"/>
      <c r="B95" s="387"/>
      <c r="C95" s="497"/>
      <c r="D95" s="498"/>
      <c r="E95" s="497"/>
      <c r="F95" s="499"/>
      <c r="G95" s="500"/>
      <c r="H95" s="500"/>
      <c r="I95" s="472"/>
      <c r="J95" s="472"/>
      <c r="K95" s="500"/>
      <c r="L95" s="501"/>
      <c r="M95" s="384" t="s">
        <v>77</v>
      </c>
      <c r="N95" s="385">
        <f>SUM(N87:N94)</f>
        <v>121135361</v>
      </c>
      <c r="O95" s="2"/>
      <c r="P95" s="2"/>
      <c r="Q95" s="2"/>
      <c r="R95" s="2"/>
      <c r="S95" s="2"/>
      <c r="T95" s="2"/>
      <c r="U95" s="2"/>
      <c r="V95" s="2"/>
      <c r="W95" s="2"/>
    </row>
    <row r="96" spans="1:23" ht="37.5" customHeight="1" x14ac:dyDescent="0.2">
      <c r="A96" s="2"/>
      <c r="B96" s="526"/>
      <c r="C96" s="527"/>
      <c r="D96" s="527"/>
      <c r="E96" s="527"/>
      <c r="F96" s="527"/>
      <c r="G96" s="527"/>
      <c r="H96" s="471"/>
      <c r="I96" s="472"/>
      <c r="J96" s="472"/>
      <c r="K96" s="471"/>
      <c r="L96" s="473"/>
      <c r="M96" s="411" t="s">
        <v>494</v>
      </c>
      <c r="N96" s="355">
        <f>+N95+N84+N76+N72+N68+N64+N60+N45+N42+N38+N35+N32</f>
        <v>277726946</v>
      </c>
      <c r="O96" s="2"/>
      <c r="P96" s="2"/>
      <c r="Q96" s="2"/>
      <c r="R96" s="2"/>
      <c r="S96" s="2"/>
      <c r="T96" s="2"/>
      <c r="U96" s="2"/>
      <c r="V96" s="2"/>
      <c r="W96" s="2"/>
    </row>
    <row r="97" spans="1:23" ht="37.5" customHeight="1" x14ac:dyDescent="0.25">
      <c r="A97" s="2"/>
      <c r="B97" s="504" t="s">
        <v>491</v>
      </c>
      <c r="C97" s="505"/>
      <c r="D97" s="505"/>
      <c r="E97" s="505"/>
      <c r="F97" s="505"/>
      <c r="G97" s="502"/>
      <c r="H97" s="502"/>
      <c r="I97" s="502"/>
      <c r="J97" s="503"/>
      <c r="K97" s="403"/>
      <c r="L97" s="403"/>
      <c r="M97" s="403"/>
      <c r="N97" s="404"/>
      <c r="O97" s="2"/>
      <c r="P97" s="2"/>
      <c r="Q97" s="2"/>
      <c r="R97" s="2"/>
      <c r="S97" s="2"/>
      <c r="T97" s="2"/>
      <c r="U97" s="2"/>
      <c r="V97" s="2"/>
      <c r="W97" s="2"/>
    </row>
    <row r="98" spans="1:23" ht="37.5" customHeight="1" x14ac:dyDescent="0.2">
      <c r="A98" s="2"/>
      <c r="B98" s="506" t="s">
        <v>463</v>
      </c>
      <c r="C98" s="507"/>
      <c r="D98" s="507"/>
      <c r="E98" s="507"/>
      <c r="F98" s="508"/>
      <c r="G98" s="474"/>
      <c r="H98" s="475"/>
      <c r="I98" s="475"/>
      <c r="J98" s="475"/>
      <c r="K98" s="394"/>
      <c r="L98" s="394"/>
      <c r="M98" s="394"/>
      <c r="N98" s="395"/>
      <c r="O98" s="2"/>
      <c r="P98" s="2"/>
      <c r="Q98" s="2"/>
      <c r="R98" s="2"/>
      <c r="S98" s="2"/>
      <c r="T98" s="2"/>
      <c r="U98" s="2"/>
      <c r="V98" s="2"/>
      <c r="W98" s="2"/>
    </row>
    <row r="99" spans="1:23" ht="64.5" customHeight="1" x14ac:dyDescent="0.2">
      <c r="A99" s="2"/>
      <c r="B99" s="509">
        <v>14</v>
      </c>
      <c r="C99" s="342">
        <v>14.1</v>
      </c>
      <c r="D99" s="343" t="s">
        <v>291</v>
      </c>
      <c r="E99" s="342" t="s">
        <v>7</v>
      </c>
      <c r="F99" s="342">
        <v>10</v>
      </c>
      <c r="G99" s="344">
        <v>18246.900000000001</v>
      </c>
      <c r="H99" s="344">
        <f>ROUND(G99*F99,0)</f>
        <v>182469</v>
      </c>
      <c r="I99" s="417">
        <v>18606</v>
      </c>
      <c r="J99" s="417">
        <f>ROUND(I99*F99,0)</f>
        <v>186060</v>
      </c>
      <c r="K99" s="344">
        <v>16000</v>
      </c>
      <c r="L99" s="476">
        <f>ROUND(K99*F99,0)</f>
        <v>160000</v>
      </c>
      <c r="M99" s="344">
        <f>AVERAGE(G99,I99,K99)</f>
        <v>17617.633333333335</v>
      </c>
      <c r="N99" s="344">
        <f>ROUND(M99*F99,0)</f>
        <v>176176</v>
      </c>
      <c r="O99" s="2"/>
      <c r="P99" s="2"/>
      <c r="Q99" s="2"/>
      <c r="R99" s="2"/>
      <c r="S99" s="2"/>
      <c r="T99" s="2"/>
      <c r="U99" s="2"/>
      <c r="V99" s="2"/>
      <c r="W99" s="2"/>
    </row>
    <row r="100" spans="1:23" ht="64.5" customHeight="1" x14ac:dyDescent="0.2">
      <c r="A100" s="2"/>
      <c r="B100" s="510"/>
      <c r="C100" s="170">
        <v>14.2</v>
      </c>
      <c r="D100" s="122" t="s">
        <v>292</v>
      </c>
      <c r="E100" s="170" t="s">
        <v>6</v>
      </c>
      <c r="F100" s="170">
        <v>1</v>
      </c>
      <c r="G100" s="289">
        <v>832000</v>
      </c>
      <c r="H100" s="289">
        <f t="shared" ref="H100:H114" si="23">ROUND(G100*F100,0)</f>
        <v>832000</v>
      </c>
      <c r="I100" s="417">
        <v>830500</v>
      </c>
      <c r="J100" s="417">
        <f t="shared" ref="J100:J114" si="24">ROUND(I100*F100,0)</f>
        <v>830500</v>
      </c>
      <c r="K100" s="289">
        <v>837150</v>
      </c>
      <c r="L100" s="477">
        <f t="shared" ref="L100:L114" si="25">ROUND(K100*F100,0)</f>
        <v>837150</v>
      </c>
      <c r="M100" s="289">
        <f t="shared" ref="M100:M160" si="26">AVERAGE(G100,I100,K100)</f>
        <v>833216.66666666663</v>
      </c>
      <c r="N100" s="289">
        <f>ROUND(M100*F100,0)</f>
        <v>833217</v>
      </c>
      <c r="O100" s="2"/>
      <c r="P100" s="2"/>
      <c r="Q100" s="2"/>
      <c r="R100" s="2"/>
      <c r="S100" s="2"/>
      <c r="T100" s="2"/>
      <c r="U100" s="2"/>
      <c r="V100" s="2"/>
      <c r="W100" s="2"/>
    </row>
    <row r="101" spans="1:23" ht="64.5" customHeight="1" x14ac:dyDescent="0.2">
      <c r="A101" s="2"/>
      <c r="B101" s="510"/>
      <c r="C101" s="342">
        <v>14.3</v>
      </c>
      <c r="D101" s="122" t="s">
        <v>294</v>
      </c>
      <c r="E101" s="170" t="s">
        <v>6</v>
      </c>
      <c r="F101" s="170">
        <v>1</v>
      </c>
      <c r="G101" s="478">
        <v>43211.999999999993</v>
      </c>
      <c r="H101" s="289">
        <f t="shared" si="23"/>
        <v>43212</v>
      </c>
      <c r="I101" s="417">
        <v>46000</v>
      </c>
      <c r="J101" s="417">
        <f t="shared" si="24"/>
        <v>46000</v>
      </c>
      <c r="K101" s="478">
        <v>44000</v>
      </c>
      <c r="L101" s="477">
        <f t="shared" si="25"/>
        <v>44000</v>
      </c>
      <c r="M101" s="289">
        <f t="shared" si="26"/>
        <v>44404</v>
      </c>
      <c r="N101" s="289">
        <f>ROUND(M101*F101,0)</f>
        <v>44404</v>
      </c>
      <c r="O101" s="2"/>
      <c r="P101" s="2"/>
      <c r="Q101" s="2"/>
      <c r="R101" s="2"/>
      <c r="S101" s="2"/>
      <c r="T101" s="2"/>
      <c r="U101" s="2"/>
      <c r="V101" s="2"/>
      <c r="W101" s="2"/>
    </row>
    <row r="102" spans="1:23" ht="64.5" customHeight="1" x14ac:dyDescent="0.2">
      <c r="A102" s="2"/>
      <c r="B102" s="510"/>
      <c r="C102" s="170">
        <v>14.4</v>
      </c>
      <c r="D102" s="122" t="s">
        <v>295</v>
      </c>
      <c r="E102" s="170" t="s">
        <v>7</v>
      </c>
      <c r="F102" s="170">
        <v>30</v>
      </c>
      <c r="G102" s="478">
        <v>3275</v>
      </c>
      <c r="H102" s="289">
        <f t="shared" si="23"/>
        <v>98250</v>
      </c>
      <c r="I102" s="417">
        <v>3980</v>
      </c>
      <c r="J102" s="417">
        <f t="shared" si="24"/>
        <v>119400</v>
      </c>
      <c r="K102" s="478">
        <v>5600</v>
      </c>
      <c r="L102" s="477">
        <f t="shared" si="25"/>
        <v>168000</v>
      </c>
      <c r="M102" s="289">
        <f t="shared" si="26"/>
        <v>4285</v>
      </c>
      <c r="N102" s="289">
        <f t="shared" ref="N102:N114" si="27">ROUND(M102*F102,0)</f>
        <v>128550</v>
      </c>
      <c r="O102" s="2"/>
      <c r="P102" s="2"/>
      <c r="Q102" s="2"/>
      <c r="R102" s="2"/>
      <c r="S102" s="2"/>
      <c r="T102" s="2"/>
      <c r="U102" s="2"/>
      <c r="V102" s="2"/>
      <c r="W102" s="2"/>
    </row>
    <row r="103" spans="1:23" ht="64.5" customHeight="1" x14ac:dyDescent="0.2">
      <c r="A103" s="2"/>
      <c r="B103" s="510"/>
      <c r="C103" s="342">
        <v>14.5</v>
      </c>
      <c r="D103" s="122" t="s">
        <v>296</v>
      </c>
      <c r="E103" s="170" t="s">
        <v>6</v>
      </c>
      <c r="F103" s="170">
        <v>1</v>
      </c>
      <c r="G103" s="478">
        <v>30635.999999999996</v>
      </c>
      <c r="H103" s="289">
        <f t="shared" si="23"/>
        <v>30636</v>
      </c>
      <c r="I103" s="417">
        <v>30000</v>
      </c>
      <c r="J103" s="417">
        <f t="shared" si="24"/>
        <v>30000</v>
      </c>
      <c r="K103" s="478">
        <v>33000</v>
      </c>
      <c r="L103" s="477">
        <f t="shared" si="25"/>
        <v>33000</v>
      </c>
      <c r="M103" s="289">
        <f t="shared" si="26"/>
        <v>31212</v>
      </c>
      <c r="N103" s="289">
        <f t="shared" si="27"/>
        <v>31212</v>
      </c>
      <c r="O103" s="2"/>
      <c r="P103" s="2"/>
      <c r="Q103" s="2"/>
      <c r="R103" s="2"/>
      <c r="S103" s="2"/>
      <c r="T103" s="2"/>
      <c r="U103" s="2"/>
      <c r="V103" s="2"/>
      <c r="W103" s="2"/>
    </row>
    <row r="104" spans="1:23" ht="64.5" customHeight="1" x14ac:dyDescent="0.2">
      <c r="A104" s="2"/>
      <c r="B104" s="510"/>
      <c r="C104" s="170">
        <v>14.6</v>
      </c>
      <c r="D104" s="122" t="s">
        <v>297</v>
      </c>
      <c r="E104" s="170" t="s">
        <v>6</v>
      </c>
      <c r="F104" s="170">
        <v>1</v>
      </c>
      <c r="G104" s="478">
        <v>55350.999999999993</v>
      </c>
      <c r="H104" s="289">
        <f t="shared" si="23"/>
        <v>55351</v>
      </c>
      <c r="I104" s="417">
        <v>60000</v>
      </c>
      <c r="J104" s="417">
        <f t="shared" si="24"/>
        <v>60000</v>
      </c>
      <c r="K104" s="478">
        <v>71198</v>
      </c>
      <c r="L104" s="477">
        <v>65000</v>
      </c>
      <c r="M104" s="289">
        <f t="shared" si="26"/>
        <v>62183</v>
      </c>
      <c r="N104" s="289">
        <f t="shared" si="27"/>
        <v>62183</v>
      </c>
      <c r="O104" s="2"/>
      <c r="P104" s="2"/>
      <c r="Q104" s="2"/>
      <c r="R104" s="2"/>
      <c r="S104" s="2"/>
      <c r="T104" s="2"/>
      <c r="U104" s="2"/>
      <c r="V104" s="2"/>
      <c r="W104" s="2"/>
    </row>
    <row r="105" spans="1:23" ht="64.5" customHeight="1" x14ac:dyDescent="0.2">
      <c r="A105" s="2"/>
      <c r="B105" s="510"/>
      <c r="C105" s="342">
        <v>14.7</v>
      </c>
      <c r="D105" s="122" t="s">
        <v>298</v>
      </c>
      <c r="E105" s="170" t="s">
        <v>6</v>
      </c>
      <c r="F105" s="170">
        <v>1</v>
      </c>
      <c r="G105" s="478">
        <v>28667.99999999996</v>
      </c>
      <c r="H105" s="289">
        <f t="shared" si="23"/>
        <v>28668</v>
      </c>
      <c r="I105" s="417">
        <v>34000</v>
      </c>
      <c r="J105" s="417">
        <f t="shared" si="24"/>
        <v>34000</v>
      </c>
      <c r="K105" s="478">
        <v>32000</v>
      </c>
      <c r="L105" s="477">
        <f t="shared" si="25"/>
        <v>32000</v>
      </c>
      <c r="M105" s="289">
        <f t="shared" si="26"/>
        <v>31555.999999999985</v>
      </c>
      <c r="N105" s="289">
        <f t="shared" si="27"/>
        <v>31556</v>
      </c>
      <c r="O105" s="2"/>
      <c r="P105" s="2"/>
      <c r="Q105" s="2"/>
      <c r="R105" s="2"/>
      <c r="S105" s="2"/>
      <c r="T105" s="2"/>
      <c r="U105" s="2"/>
      <c r="V105" s="2"/>
      <c r="W105" s="2"/>
    </row>
    <row r="106" spans="1:23" ht="64.5" customHeight="1" x14ac:dyDescent="0.2">
      <c r="A106" s="2"/>
      <c r="B106" s="510"/>
      <c r="C106" s="170">
        <v>14.8</v>
      </c>
      <c r="D106" s="122" t="s">
        <v>299</v>
      </c>
      <c r="E106" s="170" t="s">
        <v>7</v>
      </c>
      <c r="F106" s="170">
        <v>20</v>
      </c>
      <c r="G106" s="478">
        <v>22489</v>
      </c>
      <c r="H106" s="289">
        <f t="shared" si="23"/>
        <v>449780</v>
      </c>
      <c r="I106" s="417">
        <v>21000</v>
      </c>
      <c r="J106" s="417">
        <f t="shared" si="24"/>
        <v>420000</v>
      </c>
      <c r="K106" s="478">
        <v>23000</v>
      </c>
      <c r="L106" s="477">
        <f t="shared" si="25"/>
        <v>460000</v>
      </c>
      <c r="M106" s="289">
        <f t="shared" si="26"/>
        <v>22163</v>
      </c>
      <c r="N106" s="289">
        <f t="shared" si="27"/>
        <v>443260</v>
      </c>
      <c r="O106" s="2"/>
      <c r="P106" s="2"/>
      <c r="Q106" s="2"/>
      <c r="R106" s="2"/>
      <c r="S106" s="2"/>
      <c r="T106" s="2"/>
      <c r="U106" s="2"/>
      <c r="V106" s="2"/>
      <c r="W106" s="2"/>
    </row>
    <row r="107" spans="1:23" ht="64.5" customHeight="1" x14ac:dyDescent="0.2">
      <c r="A107" s="2"/>
      <c r="B107" s="510"/>
      <c r="C107" s="342">
        <v>14.9</v>
      </c>
      <c r="D107" s="122" t="s">
        <v>301</v>
      </c>
      <c r="E107" s="170" t="s">
        <v>6</v>
      </c>
      <c r="F107" s="170">
        <v>3</v>
      </c>
      <c r="G107" s="478">
        <v>64053.999999999993</v>
      </c>
      <c r="H107" s="289">
        <f t="shared" si="23"/>
        <v>192162</v>
      </c>
      <c r="I107" s="417">
        <v>58750</v>
      </c>
      <c r="J107" s="417">
        <f t="shared" si="24"/>
        <v>176250</v>
      </c>
      <c r="K107" s="478">
        <v>64000</v>
      </c>
      <c r="L107" s="477">
        <f t="shared" si="25"/>
        <v>192000</v>
      </c>
      <c r="M107" s="289">
        <f t="shared" si="26"/>
        <v>62268</v>
      </c>
      <c r="N107" s="289">
        <f t="shared" si="27"/>
        <v>186804</v>
      </c>
      <c r="O107" s="2"/>
      <c r="P107" s="2"/>
      <c r="Q107" s="2"/>
      <c r="R107" s="2"/>
      <c r="S107" s="2"/>
      <c r="T107" s="2"/>
      <c r="U107" s="2"/>
      <c r="V107" s="2"/>
      <c r="W107" s="2"/>
    </row>
    <row r="108" spans="1:23" ht="64.5" customHeight="1" x14ac:dyDescent="0.2">
      <c r="A108" s="2"/>
      <c r="B108" s="510"/>
      <c r="C108" s="170" t="s">
        <v>464</v>
      </c>
      <c r="D108" s="122" t="s">
        <v>302</v>
      </c>
      <c r="E108" s="170" t="s">
        <v>6</v>
      </c>
      <c r="F108" s="170">
        <v>1</v>
      </c>
      <c r="G108" s="478">
        <v>25000</v>
      </c>
      <c r="H108" s="289">
        <f t="shared" si="23"/>
        <v>25000</v>
      </c>
      <c r="I108" s="417">
        <v>17923.000000000004</v>
      </c>
      <c r="J108" s="417">
        <f t="shared" si="24"/>
        <v>17923</v>
      </c>
      <c r="K108" s="478">
        <v>25000</v>
      </c>
      <c r="L108" s="477">
        <v>18000</v>
      </c>
      <c r="M108" s="289">
        <f t="shared" si="26"/>
        <v>22641</v>
      </c>
      <c r="N108" s="289">
        <f t="shared" si="27"/>
        <v>22641</v>
      </c>
      <c r="O108" s="2"/>
      <c r="P108" s="2"/>
      <c r="Q108" s="2"/>
      <c r="R108" s="2"/>
      <c r="S108" s="2"/>
      <c r="T108" s="2"/>
      <c r="U108" s="2"/>
      <c r="V108" s="2"/>
      <c r="W108" s="2"/>
    </row>
    <row r="109" spans="1:23" ht="64.5" customHeight="1" x14ac:dyDescent="0.2">
      <c r="A109" s="2"/>
      <c r="B109" s="510"/>
      <c r="C109" s="170" t="s">
        <v>465</v>
      </c>
      <c r="D109" s="122" t="s">
        <v>303</v>
      </c>
      <c r="E109" s="170" t="s">
        <v>6</v>
      </c>
      <c r="F109" s="170">
        <v>1</v>
      </c>
      <c r="G109" s="478">
        <v>105324.00000000003</v>
      </c>
      <c r="H109" s="289">
        <f t="shared" si="23"/>
        <v>105324</v>
      </c>
      <c r="I109" s="417">
        <v>110000</v>
      </c>
      <c r="J109" s="417">
        <f t="shared" si="24"/>
        <v>110000</v>
      </c>
      <c r="K109" s="478">
        <v>100000</v>
      </c>
      <c r="L109" s="477">
        <f t="shared" si="25"/>
        <v>100000</v>
      </c>
      <c r="M109" s="289">
        <f t="shared" si="26"/>
        <v>105108</v>
      </c>
      <c r="N109" s="289">
        <f t="shared" si="27"/>
        <v>105108</v>
      </c>
      <c r="O109" s="2"/>
      <c r="P109" s="2"/>
      <c r="Q109" s="2"/>
      <c r="R109" s="2"/>
      <c r="S109" s="2"/>
      <c r="T109" s="2"/>
      <c r="U109" s="2"/>
      <c r="V109" s="2"/>
      <c r="W109" s="2"/>
    </row>
    <row r="110" spans="1:23" ht="64.5" customHeight="1" x14ac:dyDescent="0.2">
      <c r="A110" s="2"/>
      <c r="B110" s="510"/>
      <c r="C110" s="170" t="s">
        <v>466</v>
      </c>
      <c r="D110" s="122" t="s">
        <v>305</v>
      </c>
      <c r="E110" s="170" t="s">
        <v>8</v>
      </c>
      <c r="F110" s="170">
        <v>43</v>
      </c>
      <c r="G110" s="289">
        <v>44218.000000000015</v>
      </c>
      <c r="H110" s="289">
        <f t="shared" si="23"/>
        <v>1901374</v>
      </c>
      <c r="I110" s="417">
        <v>45700</v>
      </c>
      <c r="J110" s="417">
        <f t="shared" si="24"/>
        <v>1965100</v>
      </c>
      <c r="K110" s="289">
        <v>44200</v>
      </c>
      <c r="L110" s="477">
        <f t="shared" si="25"/>
        <v>1900600</v>
      </c>
      <c r="M110" s="289">
        <f t="shared" si="26"/>
        <v>44706</v>
      </c>
      <c r="N110" s="289">
        <f t="shared" si="27"/>
        <v>1922358</v>
      </c>
      <c r="O110" s="2"/>
      <c r="P110" s="2"/>
      <c r="Q110" s="2"/>
      <c r="R110" s="2"/>
      <c r="S110" s="2"/>
      <c r="T110" s="2"/>
      <c r="U110" s="2"/>
      <c r="V110" s="2"/>
      <c r="W110" s="2"/>
    </row>
    <row r="111" spans="1:23" ht="64.5" customHeight="1" x14ac:dyDescent="0.2">
      <c r="A111" s="2"/>
      <c r="B111" s="510"/>
      <c r="C111" s="170" t="s">
        <v>467</v>
      </c>
      <c r="D111" s="122" t="s">
        <v>306</v>
      </c>
      <c r="E111" s="170" t="s">
        <v>6</v>
      </c>
      <c r="F111" s="170">
        <v>2</v>
      </c>
      <c r="G111" s="478">
        <v>372670.00000000012</v>
      </c>
      <c r="H111" s="289">
        <f t="shared" si="23"/>
        <v>745340</v>
      </c>
      <c r="I111" s="417">
        <v>321300</v>
      </c>
      <c r="J111" s="417">
        <f t="shared" si="24"/>
        <v>642600</v>
      </c>
      <c r="K111" s="478">
        <v>350000</v>
      </c>
      <c r="L111" s="477">
        <f t="shared" si="25"/>
        <v>700000</v>
      </c>
      <c r="M111" s="289">
        <f t="shared" si="26"/>
        <v>347990.00000000006</v>
      </c>
      <c r="N111" s="289">
        <f t="shared" si="27"/>
        <v>695980</v>
      </c>
      <c r="O111" s="2"/>
      <c r="P111" s="2"/>
      <c r="Q111" s="2"/>
      <c r="R111" s="2"/>
      <c r="S111" s="2"/>
      <c r="T111" s="2"/>
      <c r="U111" s="2"/>
      <c r="V111" s="2"/>
      <c r="W111" s="2"/>
    </row>
    <row r="112" spans="1:23" ht="64.5" customHeight="1" x14ac:dyDescent="0.2">
      <c r="A112" s="2"/>
      <c r="B112" s="510"/>
      <c r="C112" s="170" t="s">
        <v>468</v>
      </c>
      <c r="D112" s="122" t="s">
        <v>307</v>
      </c>
      <c r="E112" s="170" t="s">
        <v>8</v>
      </c>
      <c r="F112" s="170">
        <v>20</v>
      </c>
      <c r="G112" s="478">
        <v>92243.000000000044</v>
      </c>
      <c r="H112" s="289">
        <f t="shared" si="23"/>
        <v>1844860</v>
      </c>
      <c r="I112" s="417">
        <v>85000</v>
      </c>
      <c r="J112" s="417">
        <f t="shared" si="24"/>
        <v>1700000</v>
      </c>
      <c r="K112" s="478">
        <v>80400</v>
      </c>
      <c r="L112" s="477">
        <f t="shared" si="25"/>
        <v>1608000</v>
      </c>
      <c r="M112" s="289">
        <f t="shared" si="26"/>
        <v>85881.000000000015</v>
      </c>
      <c r="N112" s="289">
        <f t="shared" si="27"/>
        <v>1717620</v>
      </c>
      <c r="O112" s="2"/>
      <c r="P112" s="2"/>
      <c r="Q112" s="2"/>
      <c r="R112" s="2"/>
      <c r="S112" s="2"/>
      <c r="T112" s="2"/>
      <c r="U112" s="2"/>
      <c r="V112" s="2"/>
      <c r="W112" s="2"/>
    </row>
    <row r="113" spans="1:23" ht="64.5" customHeight="1" x14ac:dyDescent="0.2">
      <c r="A113" s="2"/>
      <c r="B113" s="510"/>
      <c r="C113" s="170" t="s">
        <v>469</v>
      </c>
      <c r="D113" s="122" t="s">
        <v>308</v>
      </c>
      <c r="E113" s="170" t="s">
        <v>6</v>
      </c>
      <c r="F113" s="170">
        <v>20</v>
      </c>
      <c r="G113" s="289">
        <v>481116.99999999988</v>
      </c>
      <c r="H113" s="289">
        <f t="shared" si="23"/>
        <v>9622340</v>
      </c>
      <c r="I113" s="417">
        <v>489000</v>
      </c>
      <c r="J113" s="417">
        <f t="shared" si="24"/>
        <v>9780000</v>
      </c>
      <c r="K113" s="289">
        <v>500000</v>
      </c>
      <c r="L113" s="477">
        <f t="shared" si="25"/>
        <v>10000000</v>
      </c>
      <c r="M113" s="289">
        <f t="shared" si="26"/>
        <v>490039</v>
      </c>
      <c r="N113" s="289">
        <f t="shared" si="27"/>
        <v>9800780</v>
      </c>
      <c r="O113" s="2"/>
      <c r="P113" s="2"/>
      <c r="Q113" s="2"/>
      <c r="R113" s="2"/>
      <c r="S113" s="2"/>
      <c r="T113" s="2"/>
      <c r="U113" s="2"/>
      <c r="V113" s="2"/>
      <c r="W113" s="2"/>
    </row>
    <row r="114" spans="1:23" ht="64.5" customHeight="1" x14ac:dyDescent="0.2">
      <c r="A114" s="2"/>
      <c r="B114" s="510"/>
      <c r="C114" s="170" t="s">
        <v>470</v>
      </c>
      <c r="D114" s="122" t="s">
        <v>309</v>
      </c>
      <c r="E114" s="170" t="s">
        <v>7</v>
      </c>
      <c r="F114" s="170">
        <v>15</v>
      </c>
      <c r="G114" s="478">
        <v>67093.999999999854</v>
      </c>
      <c r="H114" s="289">
        <f t="shared" si="23"/>
        <v>1006410</v>
      </c>
      <c r="I114" s="417">
        <v>69000</v>
      </c>
      <c r="J114" s="417">
        <f t="shared" si="24"/>
        <v>1035000</v>
      </c>
      <c r="K114" s="478">
        <v>68500</v>
      </c>
      <c r="L114" s="477">
        <f t="shared" si="25"/>
        <v>1027500</v>
      </c>
      <c r="M114" s="289">
        <f t="shared" si="26"/>
        <v>68197.999999999956</v>
      </c>
      <c r="N114" s="289">
        <f t="shared" si="27"/>
        <v>1022970</v>
      </c>
      <c r="O114" s="2"/>
      <c r="P114" s="2"/>
      <c r="Q114" s="2"/>
      <c r="R114" s="2"/>
      <c r="S114" s="2"/>
      <c r="T114" s="2"/>
      <c r="U114" s="2"/>
      <c r="V114" s="2"/>
      <c r="W114" s="2"/>
    </row>
    <row r="115" spans="1:23" ht="37.5" customHeight="1" x14ac:dyDescent="0.2">
      <c r="A115" s="2"/>
      <c r="B115" s="340"/>
      <c r="C115" s="170"/>
      <c r="D115" s="122"/>
      <c r="E115" s="170"/>
      <c r="F115" s="170"/>
      <c r="G115" s="298"/>
      <c r="H115" s="298"/>
      <c r="I115" s="298"/>
      <c r="J115" s="298"/>
      <c r="K115" s="290"/>
      <c r="L115" s="479"/>
      <c r="M115" s="290" t="s">
        <v>492</v>
      </c>
      <c r="N115" s="298">
        <f>SUM(N99:N114)</f>
        <v>17224819</v>
      </c>
      <c r="O115" s="2"/>
      <c r="P115" s="2"/>
      <c r="Q115" s="2"/>
      <c r="R115" s="2"/>
      <c r="S115" s="2"/>
      <c r="T115" s="2"/>
      <c r="U115" s="2"/>
      <c r="V115" s="2"/>
      <c r="W115" s="2"/>
    </row>
    <row r="116" spans="1:23" ht="37.5" customHeight="1" x14ac:dyDescent="0.2">
      <c r="A116" s="2"/>
      <c r="B116" s="511" t="s">
        <v>471</v>
      </c>
      <c r="C116" s="512"/>
      <c r="D116" s="512"/>
      <c r="E116" s="512"/>
      <c r="F116" s="513"/>
      <c r="G116" s="480"/>
      <c r="H116" s="480"/>
      <c r="I116" s="480"/>
      <c r="J116" s="480"/>
      <c r="K116" s="480"/>
      <c r="L116" s="481"/>
      <c r="M116" s="396"/>
      <c r="N116" s="396"/>
      <c r="O116" s="2"/>
      <c r="P116" s="2"/>
      <c r="Q116" s="2"/>
      <c r="R116" s="2"/>
      <c r="S116" s="2"/>
      <c r="T116" s="2"/>
      <c r="U116" s="2"/>
      <c r="V116" s="2"/>
      <c r="W116" s="2"/>
    </row>
    <row r="117" spans="1:23" ht="67.5" customHeight="1" x14ac:dyDescent="0.2">
      <c r="A117" s="2"/>
      <c r="B117" s="514">
        <v>15</v>
      </c>
      <c r="C117" s="170">
        <v>15.1</v>
      </c>
      <c r="D117" s="122" t="s">
        <v>310</v>
      </c>
      <c r="E117" s="170" t="s">
        <v>6</v>
      </c>
      <c r="F117" s="170">
        <v>1</v>
      </c>
      <c r="G117" s="289">
        <v>52376.000000000022</v>
      </c>
      <c r="H117" s="289">
        <f t="shared" ref="H117:H147" si="28">ROUND(G117*F117,0)</f>
        <v>52376</v>
      </c>
      <c r="I117" s="417">
        <v>68320</v>
      </c>
      <c r="J117" s="417">
        <f t="shared" ref="J117:J147" si="29">ROUND(I117*F117,0)</f>
        <v>68320</v>
      </c>
      <c r="K117" s="289">
        <v>60000</v>
      </c>
      <c r="L117" s="477">
        <f t="shared" ref="L117:L147" si="30">ROUND(K117*F117,0)</f>
        <v>60000</v>
      </c>
      <c r="M117" s="289">
        <f t="shared" si="26"/>
        <v>60232.000000000007</v>
      </c>
      <c r="N117" s="293">
        <f t="shared" ref="N117:N147" si="31">ROUND(M117*F117,0)</f>
        <v>60232</v>
      </c>
      <c r="O117" s="2"/>
      <c r="P117" s="2"/>
      <c r="Q117" s="2"/>
      <c r="R117" s="2"/>
      <c r="S117" s="2"/>
      <c r="T117" s="2"/>
      <c r="U117" s="2"/>
      <c r="V117" s="2"/>
      <c r="W117" s="2"/>
    </row>
    <row r="118" spans="1:23" ht="67.5" customHeight="1" x14ac:dyDescent="0.2">
      <c r="A118" s="2"/>
      <c r="B118" s="509"/>
      <c r="C118" s="170">
        <v>15.2</v>
      </c>
      <c r="D118" s="122" t="s">
        <v>311</v>
      </c>
      <c r="E118" s="170" t="s">
        <v>6</v>
      </c>
      <c r="F118" s="170">
        <v>1</v>
      </c>
      <c r="G118" s="289">
        <v>22217.999999999996</v>
      </c>
      <c r="H118" s="289">
        <f t="shared" si="28"/>
        <v>22218</v>
      </c>
      <c r="I118" s="417">
        <v>24500</v>
      </c>
      <c r="J118" s="417">
        <f t="shared" si="29"/>
        <v>24500</v>
      </c>
      <c r="K118" s="289">
        <v>30100</v>
      </c>
      <c r="L118" s="477">
        <f t="shared" si="30"/>
        <v>30100</v>
      </c>
      <c r="M118" s="289">
        <f t="shared" si="26"/>
        <v>25606</v>
      </c>
      <c r="N118" s="293">
        <f t="shared" si="31"/>
        <v>25606</v>
      </c>
      <c r="O118" s="2"/>
      <c r="P118" s="2"/>
      <c r="Q118" s="2"/>
      <c r="R118" s="2"/>
      <c r="S118" s="2"/>
      <c r="T118" s="2"/>
      <c r="U118" s="2"/>
      <c r="V118" s="2"/>
      <c r="W118" s="2"/>
    </row>
    <row r="119" spans="1:23" ht="67.5" customHeight="1" x14ac:dyDescent="0.2">
      <c r="A119" s="2"/>
      <c r="B119" s="509"/>
      <c r="C119" s="170">
        <v>15.3</v>
      </c>
      <c r="D119" s="122" t="s">
        <v>312</v>
      </c>
      <c r="E119" s="170" t="s">
        <v>8</v>
      </c>
      <c r="F119" s="170">
        <v>2</v>
      </c>
      <c r="G119" s="289">
        <v>11088</v>
      </c>
      <c r="H119" s="289">
        <f t="shared" si="28"/>
        <v>22176</v>
      </c>
      <c r="I119" s="417">
        <v>13600</v>
      </c>
      <c r="J119" s="417">
        <f t="shared" si="29"/>
        <v>27200</v>
      </c>
      <c r="K119" s="289">
        <v>12200</v>
      </c>
      <c r="L119" s="477">
        <f t="shared" si="30"/>
        <v>24400</v>
      </c>
      <c r="M119" s="289">
        <f t="shared" si="26"/>
        <v>12296</v>
      </c>
      <c r="N119" s="293">
        <f t="shared" si="31"/>
        <v>24592</v>
      </c>
      <c r="O119" s="2"/>
      <c r="P119" s="2"/>
      <c r="Q119" s="2"/>
      <c r="R119" s="2"/>
      <c r="S119" s="2"/>
      <c r="T119" s="2"/>
      <c r="U119" s="2"/>
      <c r="V119" s="2"/>
      <c r="W119" s="2"/>
    </row>
    <row r="120" spans="1:23" ht="67.5" customHeight="1" x14ac:dyDescent="0.2">
      <c r="A120" s="2"/>
      <c r="B120" s="509"/>
      <c r="C120" s="170">
        <v>15.4</v>
      </c>
      <c r="D120" s="122" t="s">
        <v>313</v>
      </c>
      <c r="E120" s="170" t="s">
        <v>7</v>
      </c>
      <c r="F120" s="170">
        <v>7.5</v>
      </c>
      <c r="G120" s="289">
        <v>32400</v>
      </c>
      <c r="H120" s="289">
        <f t="shared" si="28"/>
        <v>243000</v>
      </c>
      <c r="I120" s="417">
        <v>31644</v>
      </c>
      <c r="J120" s="417">
        <f t="shared" si="29"/>
        <v>237330</v>
      </c>
      <c r="K120" s="289">
        <v>30000</v>
      </c>
      <c r="L120" s="477">
        <f t="shared" si="30"/>
        <v>225000</v>
      </c>
      <c r="M120" s="289">
        <f t="shared" si="26"/>
        <v>31348</v>
      </c>
      <c r="N120" s="293">
        <f t="shared" si="31"/>
        <v>235110</v>
      </c>
      <c r="O120" s="2"/>
      <c r="P120" s="2"/>
      <c r="Q120" s="2"/>
      <c r="R120" s="2"/>
      <c r="S120" s="2"/>
      <c r="T120" s="2"/>
      <c r="U120" s="2"/>
      <c r="V120" s="2"/>
      <c r="W120" s="2"/>
    </row>
    <row r="121" spans="1:23" ht="67.5" customHeight="1" x14ac:dyDescent="0.2">
      <c r="A121" s="2"/>
      <c r="B121" s="509"/>
      <c r="C121" s="170">
        <v>15.5</v>
      </c>
      <c r="D121" s="122" t="s">
        <v>314</v>
      </c>
      <c r="E121" s="170" t="s">
        <v>7</v>
      </c>
      <c r="F121" s="170">
        <v>1.2</v>
      </c>
      <c r="G121" s="289">
        <v>21000</v>
      </c>
      <c r="H121" s="289">
        <f t="shared" si="28"/>
        <v>25200</v>
      </c>
      <c r="I121" s="417">
        <v>34165.944331252758</v>
      </c>
      <c r="J121" s="417">
        <f t="shared" si="29"/>
        <v>40999</v>
      </c>
      <c r="K121" s="289">
        <v>20000</v>
      </c>
      <c r="L121" s="477">
        <f t="shared" si="30"/>
        <v>24000</v>
      </c>
      <c r="M121" s="289">
        <f t="shared" si="26"/>
        <v>25055.314777084252</v>
      </c>
      <c r="N121" s="293">
        <f t="shared" si="31"/>
        <v>30066</v>
      </c>
      <c r="O121" s="2"/>
      <c r="P121" s="2"/>
      <c r="Q121" s="2"/>
      <c r="R121" s="2"/>
      <c r="S121" s="2"/>
      <c r="T121" s="2"/>
      <c r="U121" s="2"/>
      <c r="V121" s="2"/>
      <c r="W121" s="2"/>
    </row>
    <row r="122" spans="1:23" ht="67.5" customHeight="1" x14ac:dyDescent="0.2">
      <c r="A122" s="2"/>
      <c r="B122" s="509"/>
      <c r="C122" s="170">
        <v>15.6</v>
      </c>
      <c r="D122" s="122" t="s">
        <v>315</v>
      </c>
      <c r="E122" s="170" t="s">
        <v>7</v>
      </c>
      <c r="F122" s="170">
        <v>10</v>
      </c>
      <c r="G122" s="289">
        <v>18876.4444</v>
      </c>
      <c r="H122" s="289">
        <f t="shared" si="28"/>
        <v>188764</v>
      </c>
      <c r="I122" s="417">
        <v>18400</v>
      </c>
      <c r="J122" s="417">
        <f t="shared" si="29"/>
        <v>184000</v>
      </c>
      <c r="K122" s="482">
        <v>16700</v>
      </c>
      <c r="L122" s="477">
        <f t="shared" si="30"/>
        <v>167000</v>
      </c>
      <c r="M122" s="289">
        <f t="shared" si="26"/>
        <v>17992.148133333332</v>
      </c>
      <c r="N122" s="293">
        <f t="shared" si="31"/>
        <v>179921</v>
      </c>
      <c r="O122" s="2"/>
      <c r="P122" s="2"/>
      <c r="Q122" s="2"/>
      <c r="R122" s="2"/>
      <c r="S122" s="2"/>
      <c r="T122" s="2"/>
      <c r="U122" s="2"/>
      <c r="V122" s="2"/>
      <c r="W122" s="2"/>
    </row>
    <row r="123" spans="1:23" ht="67.5" customHeight="1" x14ac:dyDescent="0.2">
      <c r="A123" s="2"/>
      <c r="B123" s="509"/>
      <c r="C123" s="170">
        <v>15.7</v>
      </c>
      <c r="D123" s="122" t="s">
        <v>309</v>
      </c>
      <c r="E123" s="170" t="s">
        <v>7</v>
      </c>
      <c r="F123" s="170">
        <v>15</v>
      </c>
      <c r="G123" s="289">
        <v>69594.444440000007</v>
      </c>
      <c r="H123" s="289">
        <f t="shared" si="28"/>
        <v>1043917</v>
      </c>
      <c r="I123" s="417">
        <v>67000</v>
      </c>
      <c r="J123" s="417">
        <f t="shared" si="29"/>
        <v>1005000</v>
      </c>
      <c r="K123" s="289">
        <v>68000</v>
      </c>
      <c r="L123" s="477">
        <f t="shared" si="30"/>
        <v>1020000</v>
      </c>
      <c r="M123" s="289">
        <f t="shared" si="26"/>
        <v>68198.148146666659</v>
      </c>
      <c r="N123" s="293">
        <f t="shared" si="31"/>
        <v>1022972</v>
      </c>
      <c r="O123" s="2"/>
      <c r="P123" s="2"/>
      <c r="Q123" s="2"/>
      <c r="R123" s="2"/>
      <c r="S123" s="2"/>
      <c r="T123" s="2"/>
      <c r="U123" s="2"/>
      <c r="V123" s="2"/>
      <c r="W123" s="2"/>
    </row>
    <row r="124" spans="1:23" ht="67.5" customHeight="1" x14ac:dyDescent="0.2">
      <c r="A124" s="2"/>
      <c r="B124" s="509"/>
      <c r="C124" s="170">
        <v>15.8</v>
      </c>
      <c r="D124" s="122" t="s">
        <v>316</v>
      </c>
      <c r="E124" s="170" t="s">
        <v>8</v>
      </c>
      <c r="F124" s="170">
        <v>8</v>
      </c>
      <c r="G124" s="289">
        <v>55476.93885446179</v>
      </c>
      <c r="H124" s="289">
        <f t="shared" si="28"/>
        <v>443816</v>
      </c>
      <c r="I124" s="417">
        <v>55000</v>
      </c>
      <c r="J124" s="417">
        <f t="shared" si="29"/>
        <v>440000</v>
      </c>
      <c r="K124" s="289">
        <v>63024</v>
      </c>
      <c r="L124" s="477">
        <f t="shared" si="30"/>
        <v>504192</v>
      </c>
      <c r="M124" s="289">
        <f t="shared" si="26"/>
        <v>57833.646284820599</v>
      </c>
      <c r="N124" s="293">
        <f t="shared" si="31"/>
        <v>462669</v>
      </c>
      <c r="O124" s="2"/>
      <c r="P124" s="2"/>
      <c r="Q124" s="2"/>
      <c r="R124" s="2"/>
      <c r="S124" s="2"/>
      <c r="T124" s="2"/>
      <c r="U124" s="2"/>
      <c r="V124" s="2"/>
      <c r="W124" s="2"/>
    </row>
    <row r="125" spans="1:23" ht="37.5" customHeight="1" x14ac:dyDescent="0.2">
      <c r="A125" s="2"/>
      <c r="B125" s="509"/>
      <c r="C125" s="170"/>
      <c r="D125" s="123" t="s">
        <v>78</v>
      </c>
      <c r="E125" s="170"/>
      <c r="F125" s="170"/>
      <c r="G125" s="289"/>
      <c r="H125" s="289"/>
      <c r="I125" s="417"/>
      <c r="J125" s="417"/>
      <c r="K125" s="289"/>
      <c r="L125" s="477"/>
      <c r="M125" s="289"/>
      <c r="N125" s="293"/>
      <c r="O125" s="2"/>
      <c r="P125" s="2"/>
      <c r="Q125" s="2"/>
      <c r="R125" s="2"/>
      <c r="S125" s="2"/>
      <c r="T125" s="2"/>
      <c r="U125" s="2"/>
      <c r="V125" s="2"/>
      <c r="W125" s="2"/>
    </row>
    <row r="126" spans="1:23" ht="92.25" customHeight="1" x14ac:dyDescent="0.2">
      <c r="A126" s="2"/>
      <c r="B126" s="509"/>
      <c r="C126" s="170">
        <v>15.9</v>
      </c>
      <c r="D126" s="122" t="s">
        <v>317</v>
      </c>
      <c r="E126" s="170" t="s">
        <v>6</v>
      </c>
      <c r="F126" s="170">
        <v>1</v>
      </c>
      <c r="G126" s="289">
        <v>1119932</v>
      </c>
      <c r="H126" s="289">
        <f t="shared" si="28"/>
        <v>1119932</v>
      </c>
      <c r="I126" s="417">
        <v>1120000</v>
      </c>
      <c r="J126" s="417">
        <f t="shared" si="29"/>
        <v>1120000</v>
      </c>
      <c r="K126" s="289">
        <v>1182961.0406179917</v>
      </c>
      <c r="L126" s="477">
        <f t="shared" si="30"/>
        <v>1182961</v>
      </c>
      <c r="M126" s="289">
        <f t="shared" si="26"/>
        <v>1140964.3468726638</v>
      </c>
      <c r="N126" s="293">
        <f t="shared" si="31"/>
        <v>1140964</v>
      </c>
      <c r="O126" s="2"/>
      <c r="P126" s="2"/>
      <c r="Q126" s="2"/>
      <c r="R126" s="2"/>
      <c r="S126" s="2"/>
      <c r="T126" s="2"/>
      <c r="U126" s="2"/>
      <c r="V126" s="2"/>
      <c r="W126" s="2"/>
    </row>
    <row r="127" spans="1:23" ht="92.25" customHeight="1" x14ac:dyDescent="0.2">
      <c r="A127" s="2"/>
      <c r="B127" s="509"/>
      <c r="C127" s="345">
        <v>15.1</v>
      </c>
      <c r="D127" s="122" t="s">
        <v>318</v>
      </c>
      <c r="E127" s="170" t="s">
        <v>6</v>
      </c>
      <c r="F127" s="170">
        <v>1</v>
      </c>
      <c r="G127" s="289">
        <v>951293</v>
      </c>
      <c r="H127" s="289">
        <f t="shared" si="28"/>
        <v>951293</v>
      </c>
      <c r="I127" s="417">
        <v>951000</v>
      </c>
      <c r="J127" s="417">
        <f t="shared" si="29"/>
        <v>951000</v>
      </c>
      <c r="K127" s="289">
        <v>1001685.7353650725</v>
      </c>
      <c r="L127" s="477">
        <f t="shared" si="30"/>
        <v>1001686</v>
      </c>
      <c r="M127" s="289">
        <f t="shared" si="26"/>
        <v>967992.91178835742</v>
      </c>
      <c r="N127" s="293">
        <f t="shared" si="31"/>
        <v>967993</v>
      </c>
      <c r="O127" s="2"/>
      <c r="P127" s="2"/>
      <c r="Q127" s="2"/>
      <c r="R127" s="2"/>
      <c r="S127" s="2"/>
      <c r="T127" s="2"/>
      <c r="U127" s="2"/>
      <c r="V127" s="2"/>
      <c r="W127" s="2"/>
    </row>
    <row r="128" spans="1:23" ht="87.75" customHeight="1" x14ac:dyDescent="0.2">
      <c r="A128" s="2"/>
      <c r="B128" s="509"/>
      <c r="C128" s="170">
        <v>15.11</v>
      </c>
      <c r="D128" s="122" t="s">
        <v>319</v>
      </c>
      <c r="E128" s="170" t="s">
        <v>6</v>
      </c>
      <c r="F128" s="170">
        <v>1</v>
      </c>
      <c r="G128" s="289">
        <v>32937</v>
      </c>
      <c r="H128" s="289">
        <f t="shared" si="28"/>
        <v>32937</v>
      </c>
      <c r="I128" s="417">
        <v>32000</v>
      </c>
      <c r="J128" s="417">
        <f t="shared" si="29"/>
        <v>32000</v>
      </c>
      <c r="K128" s="289">
        <v>25326.576694915253</v>
      </c>
      <c r="L128" s="477">
        <f t="shared" si="30"/>
        <v>25327</v>
      </c>
      <c r="M128" s="289">
        <f t="shared" si="26"/>
        <v>30087.858898305083</v>
      </c>
      <c r="N128" s="293">
        <f t="shared" si="31"/>
        <v>30088</v>
      </c>
      <c r="O128" s="2"/>
      <c r="P128" s="2"/>
      <c r="Q128" s="2"/>
      <c r="R128" s="2"/>
      <c r="S128" s="2"/>
      <c r="T128" s="2"/>
      <c r="U128" s="2"/>
      <c r="V128" s="2"/>
      <c r="W128" s="2"/>
    </row>
    <row r="129" spans="1:23" ht="37.5" customHeight="1" x14ac:dyDescent="0.2">
      <c r="A129" s="2"/>
      <c r="B129" s="509"/>
      <c r="C129" s="170"/>
      <c r="D129" s="123" t="s">
        <v>320</v>
      </c>
      <c r="E129" s="170"/>
      <c r="F129" s="170"/>
      <c r="G129" s="289"/>
      <c r="H129" s="289"/>
      <c r="I129" s="293"/>
      <c r="J129" s="293"/>
      <c r="K129" s="289"/>
      <c r="L129" s="477"/>
      <c r="M129" s="289"/>
      <c r="N129" s="293"/>
      <c r="O129" s="2"/>
      <c r="P129" s="2"/>
      <c r="Q129" s="2"/>
      <c r="R129" s="2"/>
      <c r="S129" s="2"/>
      <c r="T129" s="2"/>
      <c r="U129" s="2"/>
      <c r="V129" s="2"/>
      <c r="W129" s="2"/>
    </row>
    <row r="130" spans="1:23" ht="53.25" customHeight="1" x14ac:dyDescent="0.2">
      <c r="A130" s="2"/>
      <c r="B130" s="509"/>
      <c r="C130" s="170">
        <v>15.12</v>
      </c>
      <c r="D130" s="122" t="s">
        <v>321</v>
      </c>
      <c r="E130" s="170" t="s">
        <v>8</v>
      </c>
      <c r="F130" s="170">
        <v>6.5</v>
      </c>
      <c r="G130" s="289">
        <v>316700</v>
      </c>
      <c r="H130" s="289">
        <f t="shared" si="28"/>
        <v>2058550</v>
      </c>
      <c r="I130" s="417">
        <v>321867.92483349639</v>
      </c>
      <c r="J130" s="417">
        <f t="shared" si="29"/>
        <v>2092142</v>
      </c>
      <c r="K130" s="289">
        <v>340428</v>
      </c>
      <c r="L130" s="477">
        <f t="shared" si="30"/>
        <v>2212782</v>
      </c>
      <c r="M130" s="289">
        <f t="shared" si="26"/>
        <v>326331.9749444988</v>
      </c>
      <c r="N130" s="293">
        <f t="shared" si="31"/>
        <v>2121158</v>
      </c>
      <c r="O130" s="2"/>
      <c r="P130" s="2"/>
      <c r="Q130" s="2"/>
      <c r="R130" s="2"/>
      <c r="S130" s="2"/>
      <c r="T130" s="2"/>
      <c r="U130" s="2"/>
      <c r="V130" s="2"/>
      <c r="W130" s="2"/>
    </row>
    <row r="131" spans="1:23" ht="50.25" customHeight="1" x14ac:dyDescent="0.2">
      <c r="A131" s="2"/>
      <c r="B131" s="509"/>
      <c r="C131" s="170">
        <v>15.13</v>
      </c>
      <c r="D131" s="122" t="s">
        <v>322</v>
      </c>
      <c r="E131" s="170" t="s">
        <v>8</v>
      </c>
      <c r="F131" s="170">
        <v>16</v>
      </c>
      <c r="G131" s="289">
        <v>316700</v>
      </c>
      <c r="H131" s="289">
        <f t="shared" si="28"/>
        <v>5067200</v>
      </c>
      <c r="I131" s="417">
        <v>300000</v>
      </c>
      <c r="J131" s="417">
        <f t="shared" si="29"/>
        <v>4800000</v>
      </c>
      <c r="K131" s="289">
        <v>301439.3902530545</v>
      </c>
      <c r="L131" s="477">
        <f t="shared" si="30"/>
        <v>4823030</v>
      </c>
      <c r="M131" s="289">
        <f t="shared" si="26"/>
        <v>306046.46341768483</v>
      </c>
      <c r="N131" s="293">
        <f t="shared" si="31"/>
        <v>4896743</v>
      </c>
      <c r="O131" s="2"/>
      <c r="P131" s="2"/>
      <c r="Q131" s="2"/>
      <c r="R131" s="2"/>
      <c r="S131" s="2"/>
      <c r="T131" s="2"/>
      <c r="U131" s="2"/>
      <c r="V131" s="2"/>
      <c r="W131" s="2"/>
    </row>
    <row r="132" spans="1:23" ht="37.5" customHeight="1" x14ac:dyDescent="0.2">
      <c r="A132" s="2"/>
      <c r="B132" s="509"/>
      <c r="C132" s="170"/>
      <c r="D132" s="123" t="s">
        <v>300</v>
      </c>
      <c r="E132" s="170"/>
      <c r="F132" s="170"/>
      <c r="G132" s="289"/>
      <c r="H132" s="289"/>
      <c r="I132" s="293"/>
      <c r="J132" s="293"/>
      <c r="K132" s="289"/>
      <c r="L132" s="477"/>
      <c r="M132" s="289"/>
      <c r="N132" s="293"/>
      <c r="O132" s="2"/>
      <c r="P132" s="2"/>
      <c r="Q132" s="2"/>
      <c r="R132" s="2"/>
      <c r="S132" s="2"/>
      <c r="T132" s="2"/>
      <c r="U132" s="2"/>
      <c r="V132" s="2"/>
      <c r="W132" s="2"/>
    </row>
    <row r="133" spans="1:23" ht="37.5" customHeight="1" x14ac:dyDescent="0.2">
      <c r="A133" s="2"/>
      <c r="B133" s="509"/>
      <c r="C133" s="170">
        <v>15.14</v>
      </c>
      <c r="D133" s="122" t="s">
        <v>323</v>
      </c>
      <c r="E133" s="170" t="s">
        <v>6</v>
      </c>
      <c r="F133" s="170">
        <v>2</v>
      </c>
      <c r="G133" s="289">
        <v>116922.99841004184</v>
      </c>
      <c r="H133" s="289">
        <f t="shared" si="28"/>
        <v>233846</v>
      </c>
      <c r="I133" s="417">
        <v>100000</v>
      </c>
      <c r="J133" s="417">
        <f t="shared" si="29"/>
        <v>200000</v>
      </c>
      <c r="K133" s="289">
        <v>98400</v>
      </c>
      <c r="L133" s="477">
        <f t="shared" si="30"/>
        <v>196800</v>
      </c>
      <c r="M133" s="289">
        <f t="shared" si="26"/>
        <v>105107.66613668062</v>
      </c>
      <c r="N133" s="293">
        <f t="shared" si="31"/>
        <v>210215</v>
      </c>
      <c r="O133" s="2"/>
      <c r="P133" s="2"/>
      <c r="Q133" s="2"/>
      <c r="R133" s="2"/>
      <c r="S133" s="2"/>
      <c r="T133" s="2"/>
      <c r="U133" s="2"/>
      <c r="V133" s="2"/>
      <c r="W133" s="2"/>
    </row>
    <row r="134" spans="1:23" ht="37.5" customHeight="1" x14ac:dyDescent="0.2">
      <c r="A134" s="2"/>
      <c r="B134" s="509"/>
      <c r="C134" s="170">
        <v>15.15</v>
      </c>
      <c r="D134" s="122" t="s">
        <v>324</v>
      </c>
      <c r="E134" s="170" t="s">
        <v>6</v>
      </c>
      <c r="F134" s="170">
        <v>10</v>
      </c>
      <c r="G134" s="289">
        <v>93547.5</v>
      </c>
      <c r="H134" s="289">
        <f t="shared" si="28"/>
        <v>935475</v>
      </c>
      <c r="I134" s="417">
        <v>91000</v>
      </c>
      <c r="J134" s="417">
        <f t="shared" si="29"/>
        <v>910000</v>
      </c>
      <c r="K134" s="289">
        <v>95000</v>
      </c>
      <c r="L134" s="477">
        <f t="shared" si="30"/>
        <v>950000</v>
      </c>
      <c r="M134" s="289">
        <f t="shared" si="26"/>
        <v>93182.5</v>
      </c>
      <c r="N134" s="293">
        <f t="shared" si="31"/>
        <v>931825</v>
      </c>
      <c r="O134" s="2"/>
      <c r="P134" s="2"/>
      <c r="Q134" s="2"/>
      <c r="R134" s="2"/>
      <c r="S134" s="2"/>
      <c r="T134" s="2"/>
      <c r="U134" s="2"/>
      <c r="V134" s="2"/>
      <c r="W134" s="2"/>
    </row>
    <row r="135" spans="1:23" ht="37.5" customHeight="1" x14ac:dyDescent="0.2">
      <c r="A135" s="2"/>
      <c r="B135" s="509"/>
      <c r="C135" s="170">
        <v>15.16</v>
      </c>
      <c r="D135" s="122" t="s">
        <v>325</v>
      </c>
      <c r="E135" s="170" t="s">
        <v>6</v>
      </c>
      <c r="F135" s="170">
        <v>1</v>
      </c>
      <c r="G135" s="289">
        <v>3333487.9427862684</v>
      </c>
      <c r="H135" s="289">
        <f t="shared" si="28"/>
        <v>3333488</v>
      </c>
      <c r="I135" s="417">
        <v>2855091</v>
      </c>
      <c r="J135" s="417">
        <f t="shared" si="29"/>
        <v>2855091</v>
      </c>
      <c r="K135" s="289">
        <v>3069000</v>
      </c>
      <c r="L135" s="477">
        <f t="shared" si="30"/>
        <v>3069000</v>
      </c>
      <c r="M135" s="289">
        <f t="shared" si="26"/>
        <v>3085859.6475954228</v>
      </c>
      <c r="N135" s="293">
        <f t="shared" si="31"/>
        <v>3085860</v>
      </c>
      <c r="O135" s="2"/>
      <c r="P135" s="2"/>
      <c r="Q135" s="2"/>
      <c r="R135" s="2"/>
      <c r="S135" s="2"/>
      <c r="T135" s="2"/>
      <c r="U135" s="2"/>
      <c r="V135" s="2"/>
      <c r="W135" s="2"/>
    </row>
    <row r="136" spans="1:23" ht="37.5" customHeight="1" x14ac:dyDescent="0.2">
      <c r="A136" s="2"/>
      <c r="B136" s="509"/>
      <c r="C136" s="170">
        <v>15.17</v>
      </c>
      <c r="D136" s="122" t="s">
        <v>326</v>
      </c>
      <c r="E136" s="170" t="s">
        <v>6</v>
      </c>
      <c r="F136" s="170">
        <v>1</v>
      </c>
      <c r="G136" s="289">
        <v>2454504</v>
      </c>
      <c r="H136" s="289">
        <f t="shared" si="28"/>
        <v>2454504</v>
      </c>
      <c r="I136" s="417">
        <v>2450000</v>
      </c>
      <c r="J136" s="417">
        <f t="shared" si="29"/>
        <v>2450000</v>
      </c>
      <c r="K136" s="289">
        <v>2468850</v>
      </c>
      <c r="L136" s="477">
        <f t="shared" si="30"/>
        <v>2468850</v>
      </c>
      <c r="M136" s="289">
        <f t="shared" si="26"/>
        <v>2457784.6666666665</v>
      </c>
      <c r="N136" s="293">
        <f t="shared" si="31"/>
        <v>2457785</v>
      </c>
      <c r="O136" s="2"/>
      <c r="P136" s="2"/>
      <c r="Q136" s="2"/>
      <c r="R136" s="2"/>
      <c r="S136" s="2"/>
      <c r="T136" s="2"/>
      <c r="U136" s="2"/>
      <c r="V136" s="2"/>
      <c r="W136" s="2"/>
    </row>
    <row r="137" spans="1:23" ht="37.5" customHeight="1" x14ac:dyDescent="0.2">
      <c r="A137" s="2"/>
      <c r="B137" s="509"/>
      <c r="C137" s="170">
        <v>15.18</v>
      </c>
      <c r="D137" s="122" t="s">
        <v>327</v>
      </c>
      <c r="E137" s="170" t="s">
        <v>6</v>
      </c>
      <c r="F137" s="170">
        <v>32</v>
      </c>
      <c r="G137" s="289">
        <v>5600</v>
      </c>
      <c r="H137" s="289">
        <f t="shared" si="28"/>
        <v>179200</v>
      </c>
      <c r="I137" s="417">
        <v>5900</v>
      </c>
      <c r="J137" s="417">
        <f t="shared" si="29"/>
        <v>188800</v>
      </c>
      <c r="K137" s="289">
        <v>6758.5984615384614</v>
      </c>
      <c r="L137" s="477">
        <f t="shared" si="30"/>
        <v>216275</v>
      </c>
      <c r="M137" s="289">
        <f t="shared" si="26"/>
        <v>6086.1994871794877</v>
      </c>
      <c r="N137" s="293">
        <f t="shared" si="31"/>
        <v>194758</v>
      </c>
      <c r="O137" s="2"/>
      <c r="P137" s="2"/>
      <c r="Q137" s="2"/>
      <c r="R137" s="2"/>
      <c r="S137" s="2"/>
      <c r="T137" s="2"/>
      <c r="U137" s="2"/>
      <c r="V137" s="2"/>
      <c r="W137" s="2"/>
    </row>
    <row r="138" spans="1:23" ht="37.5" customHeight="1" x14ac:dyDescent="0.2">
      <c r="A138" s="2"/>
      <c r="B138" s="509"/>
      <c r="C138" s="170"/>
      <c r="D138" s="123" t="s">
        <v>328</v>
      </c>
      <c r="E138" s="170"/>
      <c r="F138" s="170"/>
      <c r="G138" s="289"/>
      <c r="H138" s="289"/>
      <c r="I138" s="293"/>
      <c r="J138" s="293"/>
      <c r="K138" s="289"/>
      <c r="L138" s="477"/>
      <c r="M138" s="289"/>
      <c r="N138" s="293"/>
      <c r="O138" s="2"/>
      <c r="P138" s="2"/>
      <c r="Q138" s="2"/>
      <c r="R138" s="2"/>
      <c r="S138" s="2"/>
      <c r="T138" s="2"/>
      <c r="U138" s="2"/>
      <c r="V138" s="2"/>
      <c r="W138" s="2"/>
    </row>
    <row r="139" spans="1:23" ht="37.5" customHeight="1" x14ac:dyDescent="0.2">
      <c r="A139" s="2"/>
      <c r="B139" s="509"/>
      <c r="C139" s="170">
        <v>15.19</v>
      </c>
      <c r="D139" s="122" t="s">
        <v>329</v>
      </c>
      <c r="E139" s="170" t="s">
        <v>7</v>
      </c>
      <c r="F139" s="170">
        <v>30</v>
      </c>
      <c r="G139" s="289">
        <v>46022</v>
      </c>
      <c r="H139" s="289">
        <f t="shared" si="28"/>
        <v>1380660</v>
      </c>
      <c r="I139" s="417">
        <v>39000</v>
      </c>
      <c r="J139" s="417">
        <f t="shared" si="29"/>
        <v>1170000</v>
      </c>
      <c r="K139" s="289">
        <v>37652.369526094779</v>
      </c>
      <c r="L139" s="477">
        <f t="shared" si="30"/>
        <v>1129571</v>
      </c>
      <c r="M139" s="289">
        <f t="shared" si="26"/>
        <v>40891.456508698262</v>
      </c>
      <c r="N139" s="293">
        <f t="shared" si="31"/>
        <v>1226744</v>
      </c>
      <c r="O139" s="2"/>
      <c r="P139" s="2"/>
      <c r="Q139" s="2"/>
      <c r="R139" s="2"/>
      <c r="S139" s="2"/>
      <c r="T139" s="2"/>
      <c r="U139" s="2"/>
      <c r="V139" s="2"/>
      <c r="W139" s="2"/>
    </row>
    <row r="140" spans="1:23" ht="37.5" customHeight="1" x14ac:dyDescent="0.2">
      <c r="A140" s="2"/>
      <c r="B140" s="509"/>
      <c r="C140" s="345">
        <v>15.2</v>
      </c>
      <c r="D140" s="122" t="s">
        <v>296</v>
      </c>
      <c r="E140" s="170" t="s">
        <v>6</v>
      </c>
      <c r="F140" s="170">
        <v>1</v>
      </c>
      <c r="G140" s="289">
        <v>31200</v>
      </c>
      <c r="H140" s="289">
        <f t="shared" si="28"/>
        <v>31200</v>
      </c>
      <c r="I140" s="417">
        <v>33000</v>
      </c>
      <c r="J140" s="417">
        <f t="shared" si="29"/>
        <v>33000</v>
      </c>
      <c r="K140" s="289">
        <v>29436.300000000003</v>
      </c>
      <c r="L140" s="477">
        <f t="shared" si="30"/>
        <v>29436</v>
      </c>
      <c r="M140" s="289">
        <f t="shared" si="26"/>
        <v>31212.100000000002</v>
      </c>
      <c r="N140" s="293">
        <f t="shared" si="31"/>
        <v>31212</v>
      </c>
      <c r="O140" s="2"/>
      <c r="P140" s="2"/>
      <c r="Q140" s="2"/>
      <c r="R140" s="2"/>
      <c r="S140" s="2"/>
      <c r="T140" s="2"/>
      <c r="U140" s="2"/>
      <c r="V140" s="2"/>
      <c r="W140" s="2"/>
    </row>
    <row r="141" spans="1:23" ht="37.5" customHeight="1" x14ac:dyDescent="0.2">
      <c r="A141" s="2"/>
      <c r="B141" s="509"/>
      <c r="C141" s="170">
        <v>15.21</v>
      </c>
      <c r="D141" s="122" t="s">
        <v>330</v>
      </c>
      <c r="E141" s="170" t="s">
        <v>6</v>
      </c>
      <c r="F141" s="170">
        <v>1</v>
      </c>
      <c r="G141" s="289">
        <v>42000</v>
      </c>
      <c r="H141" s="289">
        <f t="shared" si="28"/>
        <v>42000</v>
      </c>
      <c r="I141" s="417">
        <v>46000</v>
      </c>
      <c r="J141" s="417">
        <f t="shared" si="29"/>
        <v>46000</v>
      </c>
      <c r="K141" s="289">
        <v>46183.989499951087</v>
      </c>
      <c r="L141" s="477">
        <f t="shared" si="30"/>
        <v>46184</v>
      </c>
      <c r="M141" s="289">
        <f t="shared" si="26"/>
        <v>44727.996499983688</v>
      </c>
      <c r="N141" s="293">
        <f t="shared" si="31"/>
        <v>44728</v>
      </c>
      <c r="O141" s="2"/>
      <c r="P141" s="2"/>
      <c r="Q141" s="2"/>
      <c r="R141" s="2"/>
      <c r="S141" s="2"/>
      <c r="T141" s="2"/>
      <c r="U141" s="2"/>
      <c r="V141" s="2"/>
      <c r="W141" s="2"/>
    </row>
    <row r="142" spans="1:23" ht="37.5" customHeight="1" x14ac:dyDescent="0.2">
      <c r="A142" s="2"/>
      <c r="B142" s="509"/>
      <c r="C142" s="170"/>
      <c r="D142" s="123" t="s">
        <v>304</v>
      </c>
      <c r="E142" s="170"/>
      <c r="F142" s="170"/>
      <c r="G142" s="289"/>
      <c r="H142" s="289"/>
      <c r="I142" s="293"/>
      <c r="J142" s="293"/>
      <c r="K142" s="289"/>
      <c r="L142" s="477"/>
      <c r="M142" s="289"/>
      <c r="N142" s="293"/>
      <c r="O142" s="2"/>
      <c r="P142" s="2"/>
      <c r="Q142" s="2"/>
      <c r="R142" s="2"/>
      <c r="S142" s="2"/>
      <c r="T142" s="2"/>
      <c r="U142" s="2"/>
      <c r="V142" s="2"/>
      <c r="W142" s="2"/>
    </row>
    <row r="143" spans="1:23" ht="37.5" customHeight="1" x14ac:dyDescent="0.2">
      <c r="A143" s="2"/>
      <c r="B143" s="509"/>
      <c r="C143" s="170">
        <v>15.22</v>
      </c>
      <c r="D143" s="122" t="s">
        <v>331</v>
      </c>
      <c r="E143" s="170" t="s">
        <v>6</v>
      </c>
      <c r="F143" s="170">
        <v>16</v>
      </c>
      <c r="G143" s="289">
        <v>116000</v>
      </c>
      <c r="H143" s="289">
        <f t="shared" si="28"/>
        <v>1856000</v>
      </c>
      <c r="I143" s="417">
        <v>119700</v>
      </c>
      <c r="J143" s="417">
        <f t="shared" si="29"/>
        <v>1915200</v>
      </c>
      <c r="K143" s="289">
        <v>114465</v>
      </c>
      <c r="L143" s="477">
        <f t="shared" si="30"/>
        <v>1831440</v>
      </c>
      <c r="M143" s="289">
        <f t="shared" si="26"/>
        <v>116721.66666666667</v>
      </c>
      <c r="N143" s="293">
        <f t="shared" si="31"/>
        <v>1867547</v>
      </c>
      <c r="O143" s="2"/>
      <c r="P143" s="2"/>
      <c r="Q143" s="2"/>
      <c r="R143" s="2"/>
      <c r="S143" s="2"/>
      <c r="T143" s="2"/>
      <c r="U143" s="2"/>
      <c r="V143" s="2"/>
      <c r="W143" s="2"/>
    </row>
    <row r="144" spans="1:23" ht="37.5" customHeight="1" x14ac:dyDescent="0.2">
      <c r="A144" s="2"/>
      <c r="B144" s="509"/>
      <c r="C144" s="170">
        <v>15.23</v>
      </c>
      <c r="D144" s="122" t="s">
        <v>332</v>
      </c>
      <c r="E144" s="170" t="s">
        <v>6</v>
      </c>
      <c r="F144" s="170">
        <v>6</v>
      </c>
      <c r="G144" s="289">
        <v>237926</v>
      </c>
      <c r="H144" s="289">
        <f t="shared" si="28"/>
        <v>1427556</v>
      </c>
      <c r="I144" s="417">
        <v>322381.96064516128</v>
      </c>
      <c r="J144" s="417">
        <f t="shared" si="29"/>
        <v>1934292</v>
      </c>
      <c r="K144" s="289">
        <v>250000</v>
      </c>
      <c r="L144" s="477">
        <f t="shared" si="30"/>
        <v>1500000</v>
      </c>
      <c r="M144" s="289">
        <f t="shared" si="26"/>
        <v>270102.65354838711</v>
      </c>
      <c r="N144" s="293">
        <f t="shared" si="31"/>
        <v>1620616</v>
      </c>
      <c r="O144" s="2"/>
      <c r="P144" s="2"/>
      <c r="Q144" s="2"/>
      <c r="R144" s="2"/>
      <c r="S144" s="2"/>
      <c r="T144" s="2"/>
      <c r="U144" s="2"/>
      <c r="V144" s="2"/>
      <c r="W144" s="2"/>
    </row>
    <row r="145" spans="1:23" ht="37.5" customHeight="1" x14ac:dyDescent="0.2">
      <c r="A145" s="2"/>
      <c r="B145" s="509"/>
      <c r="C145" s="170">
        <v>15.24</v>
      </c>
      <c r="D145" s="122" t="s">
        <v>333</v>
      </c>
      <c r="E145" s="170" t="s">
        <v>6</v>
      </c>
      <c r="F145" s="170">
        <v>5</v>
      </c>
      <c r="G145" s="289">
        <v>175949</v>
      </c>
      <c r="H145" s="289">
        <f t="shared" si="28"/>
        <v>879745</v>
      </c>
      <c r="I145" s="417">
        <v>175000</v>
      </c>
      <c r="J145" s="417">
        <f t="shared" si="29"/>
        <v>875000</v>
      </c>
      <c r="K145" s="289">
        <v>185910.74506324236</v>
      </c>
      <c r="L145" s="477">
        <f t="shared" si="30"/>
        <v>929554</v>
      </c>
      <c r="M145" s="289">
        <f t="shared" si="26"/>
        <v>178953.24835441413</v>
      </c>
      <c r="N145" s="293">
        <f t="shared" si="31"/>
        <v>894766</v>
      </c>
      <c r="O145" s="2"/>
      <c r="P145" s="2"/>
      <c r="Q145" s="2"/>
      <c r="R145" s="2"/>
      <c r="S145" s="2"/>
      <c r="T145" s="2"/>
      <c r="U145" s="2"/>
      <c r="V145" s="2"/>
      <c r="W145" s="2"/>
    </row>
    <row r="146" spans="1:23" ht="37.5" customHeight="1" x14ac:dyDescent="0.2">
      <c r="A146" s="2"/>
      <c r="B146" s="509"/>
      <c r="C146" s="170">
        <v>15.25</v>
      </c>
      <c r="D146" s="122" t="s">
        <v>307</v>
      </c>
      <c r="E146" s="170" t="s">
        <v>8</v>
      </c>
      <c r="F146" s="170">
        <v>72</v>
      </c>
      <c r="G146" s="478">
        <v>89156</v>
      </c>
      <c r="H146" s="289">
        <f t="shared" si="28"/>
        <v>6419232</v>
      </c>
      <c r="I146" s="417">
        <v>80000</v>
      </c>
      <c r="J146" s="417">
        <f t="shared" si="29"/>
        <v>5760000</v>
      </c>
      <c r="K146" s="478">
        <v>88488</v>
      </c>
      <c r="L146" s="477">
        <f t="shared" si="30"/>
        <v>6371136</v>
      </c>
      <c r="M146" s="289">
        <f t="shared" si="26"/>
        <v>85881.333333333328</v>
      </c>
      <c r="N146" s="293">
        <f t="shared" si="31"/>
        <v>6183456</v>
      </c>
      <c r="O146" s="2"/>
      <c r="P146" s="2"/>
      <c r="Q146" s="2"/>
      <c r="R146" s="2"/>
      <c r="S146" s="2"/>
      <c r="T146" s="2"/>
      <c r="U146" s="2"/>
      <c r="V146" s="2"/>
      <c r="W146" s="2"/>
    </row>
    <row r="147" spans="1:23" ht="37.5" customHeight="1" x14ac:dyDescent="0.2">
      <c r="A147" s="2"/>
      <c r="B147" s="509"/>
      <c r="C147" s="170">
        <v>15.26</v>
      </c>
      <c r="D147" s="122" t="s">
        <v>305</v>
      </c>
      <c r="E147" s="170" t="s">
        <v>8</v>
      </c>
      <c r="F147" s="170">
        <v>90</v>
      </c>
      <c r="G147" s="289">
        <v>55446</v>
      </c>
      <c r="H147" s="289">
        <f t="shared" si="28"/>
        <v>4990140</v>
      </c>
      <c r="I147" s="417">
        <v>40170.545692940672</v>
      </c>
      <c r="J147" s="417">
        <f t="shared" si="29"/>
        <v>3615349</v>
      </c>
      <c r="K147" s="289">
        <v>38500</v>
      </c>
      <c r="L147" s="477">
        <f t="shared" si="30"/>
        <v>3465000</v>
      </c>
      <c r="M147" s="289">
        <f t="shared" si="26"/>
        <v>44705.515230980229</v>
      </c>
      <c r="N147" s="293">
        <f t="shared" si="31"/>
        <v>4023496</v>
      </c>
      <c r="O147" s="2"/>
      <c r="P147" s="2"/>
      <c r="Q147" s="2"/>
      <c r="R147" s="2"/>
      <c r="S147" s="2"/>
      <c r="T147" s="2"/>
      <c r="U147" s="2"/>
      <c r="V147" s="2"/>
      <c r="W147" s="2"/>
    </row>
    <row r="148" spans="1:23" ht="37.5" customHeight="1" x14ac:dyDescent="0.2">
      <c r="A148" s="2"/>
      <c r="B148" s="340"/>
      <c r="C148" s="346"/>
      <c r="D148" s="347"/>
      <c r="E148" s="347"/>
      <c r="F148" s="347"/>
      <c r="G148" s="349"/>
      <c r="H148" s="349"/>
      <c r="I148" s="349"/>
      <c r="J148" s="349"/>
      <c r="K148" s="406"/>
      <c r="L148" s="483"/>
      <c r="M148" s="290" t="s">
        <v>492</v>
      </c>
      <c r="N148" s="349">
        <f>SUM(N117:N147)</f>
        <v>33971122</v>
      </c>
      <c r="O148" s="2"/>
      <c r="P148" s="2"/>
      <c r="Q148" s="2"/>
      <c r="R148" s="2"/>
      <c r="S148" s="2"/>
      <c r="T148" s="2"/>
      <c r="U148" s="2"/>
      <c r="V148" s="2"/>
      <c r="W148" s="2"/>
    </row>
    <row r="149" spans="1:23" ht="37.5" customHeight="1" x14ac:dyDescent="0.2">
      <c r="A149" s="2"/>
      <c r="B149" s="511" t="s">
        <v>472</v>
      </c>
      <c r="C149" s="512"/>
      <c r="D149" s="512"/>
      <c r="E149" s="512"/>
      <c r="F149" s="512"/>
      <c r="G149" s="481"/>
      <c r="H149" s="394"/>
      <c r="I149" s="394"/>
      <c r="J149" s="394"/>
      <c r="K149" s="394"/>
      <c r="L149" s="394"/>
      <c r="M149" s="397"/>
      <c r="N149" s="398"/>
      <c r="O149" s="2"/>
      <c r="P149" s="2"/>
      <c r="Q149" s="2"/>
      <c r="R149" s="2"/>
      <c r="S149" s="2"/>
      <c r="T149" s="2"/>
      <c r="U149" s="2"/>
      <c r="V149" s="2"/>
      <c r="W149" s="2"/>
    </row>
    <row r="150" spans="1:23" ht="54" customHeight="1" x14ac:dyDescent="0.2">
      <c r="A150" s="2"/>
      <c r="B150" s="515">
        <v>16</v>
      </c>
      <c r="C150" s="342">
        <v>16.100000000000001</v>
      </c>
      <c r="D150" s="343" t="s">
        <v>334</v>
      </c>
      <c r="E150" s="342" t="s">
        <v>6</v>
      </c>
      <c r="F150" s="342">
        <v>1</v>
      </c>
      <c r="G150" s="344">
        <v>30930.42886335959</v>
      </c>
      <c r="H150" s="344">
        <f t="shared" ref="H150:H179" si="32">ROUND(G150*F150,0)</f>
        <v>30930</v>
      </c>
      <c r="I150" s="350">
        <v>20000</v>
      </c>
      <c r="J150" s="350">
        <f t="shared" ref="J150:J179" si="33">ROUND(I150*F150,0)</f>
        <v>20000</v>
      </c>
      <c r="K150" s="344">
        <v>26000</v>
      </c>
      <c r="L150" s="476">
        <f t="shared" ref="L150:L179" si="34">ROUND(K150*F150,0)</f>
        <v>26000</v>
      </c>
      <c r="M150" s="344">
        <f t="shared" si="26"/>
        <v>25643.476287786529</v>
      </c>
      <c r="N150" s="350">
        <f t="shared" ref="N150:N179" si="35">ROUND(M150*F150,0)</f>
        <v>25643</v>
      </c>
      <c r="O150" s="2"/>
      <c r="P150" s="2"/>
      <c r="Q150" s="2"/>
      <c r="R150" s="2"/>
      <c r="S150" s="2"/>
      <c r="T150" s="2"/>
      <c r="U150" s="2"/>
      <c r="V150" s="2"/>
      <c r="W150" s="2"/>
    </row>
    <row r="151" spans="1:23" ht="54" customHeight="1" x14ac:dyDescent="0.2">
      <c r="A151" s="2"/>
      <c r="B151" s="516"/>
      <c r="C151" s="170">
        <v>16.2</v>
      </c>
      <c r="D151" s="122" t="s">
        <v>319</v>
      </c>
      <c r="E151" s="170" t="s">
        <v>6</v>
      </c>
      <c r="F151" s="170">
        <v>1</v>
      </c>
      <c r="G151" s="289">
        <v>65000</v>
      </c>
      <c r="H151" s="289">
        <f t="shared" si="32"/>
        <v>65000</v>
      </c>
      <c r="I151" s="293">
        <v>60200</v>
      </c>
      <c r="J151" s="293">
        <f t="shared" si="33"/>
        <v>60200</v>
      </c>
      <c r="K151" s="289">
        <v>55496.772317418101</v>
      </c>
      <c r="L151" s="477">
        <f t="shared" si="34"/>
        <v>55497</v>
      </c>
      <c r="M151" s="289">
        <f t="shared" si="26"/>
        <v>60232.257439139365</v>
      </c>
      <c r="N151" s="293">
        <f t="shared" si="35"/>
        <v>60232</v>
      </c>
      <c r="O151" s="2"/>
      <c r="P151" s="2"/>
      <c r="Q151" s="2"/>
      <c r="R151" s="2"/>
      <c r="S151" s="2"/>
      <c r="T151" s="2"/>
      <c r="U151" s="2"/>
      <c r="V151" s="2"/>
      <c r="W151" s="2"/>
    </row>
    <row r="152" spans="1:23" ht="54" customHeight="1" x14ac:dyDescent="0.2">
      <c r="A152" s="2"/>
      <c r="B152" s="516"/>
      <c r="C152" s="342">
        <v>16.3</v>
      </c>
      <c r="D152" s="122" t="s">
        <v>311</v>
      </c>
      <c r="E152" s="170" t="s">
        <v>6</v>
      </c>
      <c r="F152" s="170">
        <v>2</v>
      </c>
      <c r="G152" s="289">
        <v>24897.316134725614</v>
      </c>
      <c r="H152" s="289">
        <f t="shared" si="32"/>
        <v>49795</v>
      </c>
      <c r="I152" s="293">
        <v>27000</v>
      </c>
      <c r="J152" s="293">
        <f t="shared" si="33"/>
        <v>54000</v>
      </c>
      <c r="K152" s="289">
        <v>26000</v>
      </c>
      <c r="L152" s="477">
        <f t="shared" si="34"/>
        <v>52000</v>
      </c>
      <c r="M152" s="289">
        <f t="shared" si="26"/>
        <v>25965.772044908535</v>
      </c>
      <c r="N152" s="293">
        <f t="shared" si="35"/>
        <v>51932</v>
      </c>
      <c r="O152" s="2"/>
      <c r="P152" s="2"/>
      <c r="Q152" s="2"/>
      <c r="R152" s="2"/>
      <c r="S152" s="2"/>
      <c r="T152" s="2"/>
      <c r="U152" s="2"/>
      <c r="V152" s="2"/>
      <c r="W152" s="2"/>
    </row>
    <row r="153" spans="1:23" ht="54" customHeight="1" x14ac:dyDescent="0.2">
      <c r="A153" s="2"/>
      <c r="B153" s="516"/>
      <c r="C153" s="170">
        <v>16.399999999999999</v>
      </c>
      <c r="D153" s="122" t="s">
        <v>335</v>
      </c>
      <c r="E153" s="170" t="s">
        <v>8</v>
      </c>
      <c r="F153" s="170">
        <v>4</v>
      </c>
      <c r="G153" s="289">
        <v>12179.282133162267</v>
      </c>
      <c r="H153" s="289">
        <f t="shared" si="32"/>
        <v>48717</v>
      </c>
      <c r="I153" s="293">
        <v>13800</v>
      </c>
      <c r="J153" s="293">
        <f t="shared" si="33"/>
        <v>55200</v>
      </c>
      <c r="K153" s="289">
        <v>11000</v>
      </c>
      <c r="L153" s="477">
        <f t="shared" si="34"/>
        <v>44000</v>
      </c>
      <c r="M153" s="289">
        <f t="shared" si="26"/>
        <v>12326.427377720756</v>
      </c>
      <c r="N153" s="293">
        <f t="shared" si="35"/>
        <v>49306</v>
      </c>
      <c r="O153" s="2"/>
      <c r="P153" s="2"/>
      <c r="Q153" s="2"/>
      <c r="R153" s="2"/>
      <c r="S153" s="2"/>
      <c r="T153" s="2"/>
      <c r="U153" s="2"/>
      <c r="V153" s="2"/>
      <c r="W153" s="2"/>
    </row>
    <row r="154" spans="1:23" ht="54" customHeight="1" x14ac:dyDescent="0.2">
      <c r="A154" s="2"/>
      <c r="B154" s="516"/>
      <c r="C154" s="342">
        <v>16.5</v>
      </c>
      <c r="D154" s="122" t="s">
        <v>315</v>
      </c>
      <c r="E154" s="170" t="s">
        <v>7</v>
      </c>
      <c r="F154" s="170">
        <v>10</v>
      </c>
      <c r="G154" s="289">
        <v>16660.223942553774</v>
      </c>
      <c r="H154" s="289">
        <f t="shared" si="32"/>
        <v>166602</v>
      </c>
      <c r="I154" s="484">
        <v>18600</v>
      </c>
      <c r="J154" s="293">
        <f t="shared" si="33"/>
        <v>186000</v>
      </c>
      <c r="K154" s="482">
        <v>21998</v>
      </c>
      <c r="L154" s="477">
        <f t="shared" si="34"/>
        <v>219980</v>
      </c>
      <c r="M154" s="289">
        <f t="shared" si="26"/>
        <v>19086.074647517922</v>
      </c>
      <c r="N154" s="293">
        <f t="shared" si="35"/>
        <v>190861</v>
      </c>
      <c r="O154" s="2"/>
      <c r="P154" s="2"/>
      <c r="Q154" s="2"/>
      <c r="R154" s="2"/>
      <c r="S154" s="2"/>
      <c r="T154" s="2"/>
      <c r="U154" s="2"/>
      <c r="V154" s="2"/>
      <c r="W154" s="2"/>
    </row>
    <row r="155" spans="1:23" ht="54" customHeight="1" x14ac:dyDescent="0.2">
      <c r="A155" s="2"/>
      <c r="B155" s="516"/>
      <c r="C155" s="170">
        <v>16.600000000000001</v>
      </c>
      <c r="D155" s="122" t="s">
        <v>314</v>
      </c>
      <c r="E155" s="170" t="s">
        <v>7</v>
      </c>
      <c r="F155" s="170">
        <v>2.5</v>
      </c>
      <c r="G155" s="289">
        <v>26309.444</v>
      </c>
      <c r="H155" s="289">
        <f t="shared" si="32"/>
        <v>65774</v>
      </c>
      <c r="I155" s="293">
        <v>23000</v>
      </c>
      <c r="J155" s="293">
        <f t="shared" si="33"/>
        <v>57500</v>
      </c>
      <c r="K155" s="289">
        <v>25000</v>
      </c>
      <c r="L155" s="477">
        <f t="shared" si="34"/>
        <v>62500</v>
      </c>
      <c r="M155" s="289">
        <f t="shared" si="26"/>
        <v>24769.814666666669</v>
      </c>
      <c r="N155" s="293">
        <f t="shared" si="35"/>
        <v>61925</v>
      </c>
      <c r="O155" s="2"/>
      <c r="P155" s="2"/>
      <c r="Q155" s="2"/>
      <c r="R155" s="2"/>
      <c r="S155" s="2"/>
      <c r="T155" s="2"/>
      <c r="U155" s="2"/>
      <c r="V155" s="2"/>
      <c r="W155" s="2"/>
    </row>
    <row r="156" spans="1:23" ht="54" customHeight="1" x14ac:dyDescent="0.2">
      <c r="A156" s="2"/>
      <c r="B156" s="516"/>
      <c r="C156" s="342">
        <v>16.7</v>
      </c>
      <c r="D156" s="122" t="s">
        <v>336</v>
      </c>
      <c r="E156" s="170" t="s">
        <v>337</v>
      </c>
      <c r="F156" s="170">
        <v>5</v>
      </c>
      <c r="G156" s="289">
        <v>2046660</v>
      </c>
      <c r="H156" s="289">
        <f t="shared" si="32"/>
        <v>10233300</v>
      </c>
      <c r="I156" s="293">
        <v>2032450</v>
      </c>
      <c r="J156" s="293">
        <f t="shared" si="33"/>
        <v>10162250</v>
      </c>
      <c r="K156" s="289">
        <v>2189560.9490046361</v>
      </c>
      <c r="L156" s="477">
        <f t="shared" si="34"/>
        <v>10947805</v>
      </c>
      <c r="M156" s="289">
        <f t="shared" si="26"/>
        <v>2089556.9830015453</v>
      </c>
      <c r="N156" s="293">
        <f t="shared" si="35"/>
        <v>10447785</v>
      </c>
      <c r="O156" s="2"/>
      <c r="P156" s="2"/>
      <c r="Q156" s="2"/>
      <c r="R156" s="2"/>
      <c r="S156" s="2"/>
      <c r="T156" s="2"/>
      <c r="U156" s="2"/>
      <c r="V156" s="2"/>
      <c r="W156" s="2"/>
    </row>
    <row r="157" spans="1:23" ht="54" customHeight="1" x14ac:dyDescent="0.2">
      <c r="A157" s="2"/>
      <c r="B157" s="516"/>
      <c r="C157" s="170">
        <v>16.8</v>
      </c>
      <c r="D157" s="122" t="s">
        <v>309</v>
      </c>
      <c r="E157" s="170" t="s">
        <v>7</v>
      </c>
      <c r="F157" s="170">
        <v>15</v>
      </c>
      <c r="G157" s="289">
        <v>69594</v>
      </c>
      <c r="H157" s="289">
        <f t="shared" si="32"/>
        <v>1043910</v>
      </c>
      <c r="I157" s="293">
        <v>67000</v>
      </c>
      <c r="J157" s="293">
        <f t="shared" si="33"/>
        <v>1005000</v>
      </c>
      <c r="K157" s="289">
        <v>68000</v>
      </c>
      <c r="L157" s="477">
        <f t="shared" si="34"/>
        <v>1020000</v>
      </c>
      <c r="M157" s="289">
        <f t="shared" si="26"/>
        <v>68198</v>
      </c>
      <c r="N157" s="293">
        <f t="shared" si="35"/>
        <v>1022970</v>
      </c>
      <c r="O157" s="2"/>
      <c r="P157" s="2"/>
      <c r="Q157" s="2"/>
      <c r="R157" s="2"/>
      <c r="S157" s="2"/>
      <c r="T157" s="2"/>
      <c r="U157" s="2"/>
      <c r="V157" s="2"/>
      <c r="W157" s="2"/>
    </row>
    <row r="158" spans="1:23" ht="37.5" customHeight="1" x14ac:dyDescent="0.2">
      <c r="A158" s="2"/>
      <c r="B158" s="516"/>
      <c r="C158" s="342">
        <v>16.899999999999999</v>
      </c>
      <c r="D158" s="122" t="s">
        <v>331</v>
      </c>
      <c r="E158" s="170" t="s">
        <v>6</v>
      </c>
      <c r="F158" s="170">
        <v>16</v>
      </c>
      <c r="G158" s="289">
        <v>168785</v>
      </c>
      <c r="H158" s="289">
        <f t="shared" si="32"/>
        <v>2700560</v>
      </c>
      <c r="I158" s="293">
        <v>175600</v>
      </c>
      <c r="J158" s="293">
        <f t="shared" si="33"/>
        <v>2809600</v>
      </c>
      <c r="K158" s="289">
        <v>168000</v>
      </c>
      <c r="L158" s="477">
        <f t="shared" si="34"/>
        <v>2688000</v>
      </c>
      <c r="M158" s="289">
        <f t="shared" si="26"/>
        <v>170795</v>
      </c>
      <c r="N158" s="293">
        <f t="shared" si="35"/>
        <v>2732720</v>
      </c>
      <c r="O158" s="2"/>
      <c r="P158" s="2"/>
      <c r="Q158" s="2"/>
      <c r="R158" s="2"/>
      <c r="S158" s="2"/>
      <c r="T158" s="2"/>
      <c r="U158" s="2"/>
      <c r="V158" s="2"/>
      <c r="W158" s="2"/>
    </row>
    <row r="159" spans="1:23" ht="37.5" customHeight="1" x14ac:dyDescent="0.2">
      <c r="A159" s="2"/>
      <c r="B159" s="516"/>
      <c r="C159" s="170" t="s">
        <v>473</v>
      </c>
      <c r="D159" s="122" t="s">
        <v>338</v>
      </c>
      <c r="E159" s="170" t="s">
        <v>6</v>
      </c>
      <c r="F159" s="170">
        <v>6</v>
      </c>
      <c r="G159" s="289">
        <v>228393.95710318384</v>
      </c>
      <c r="H159" s="289">
        <f t="shared" si="32"/>
        <v>1370364</v>
      </c>
      <c r="I159" s="293">
        <v>235000</v>
      </c>
      <c r="J159" s="293">
        <f t="shared" si="33"/>
        <v>1410000</v>
      </c>
      <c r="K159" s="289">
        <v>230000</v>
      </c>
      <c r="L159" s="477">
        <f t="shared" si="34"/>
        <v>1380000</v>
      </c>
      <c r="M159" s="289">
        <f t="shared" si="26"/>
        <v>231131.3190343946</v>
      </c>
      <c r="N159" s="293">
        <f t="shared" si="35"/>
        <v>1386788</v>
      </c>
      <c r="O159" s="2"/>
      <c r="P159" s="2"/>
      <c r="Q159" s="2"/>
      <c r="R159" s="2"/>
      <c r="S159" s="2"/>
      <c r="T159" s="2"/>
      <c r="U159" s="2"/>
      <c r="V159" s="2"/>
      <c r="W159" s="2"/>
    </row>
    <row r="160" spans="1:23" ht="37.5" customHeight="1" x14ac:dyDescent="0.2">
      <c r="A160" s="2"/>
      <c r="B160" s="516"/>
      <c r="C160" s="342" t="s">
        <v>474</v>
      </c>
      <c r="D160" s="122" t="s">
        <v>333</v>
      </c>
      <c r="E160" s="170" t="s">
        <v>6</v>
      </c>
      <c r="F160" s="170">
        <v>5</v>
      </c>
      <c r="G160" s="289">
        <v>166417.44</v>
      </c>
      <c r="H160" s="289">
        <f t="shared" si="32"/>
        <v>832087</v>
      </c>
      <c r="I160" s="293">
        <v>174000</v>
      </c>
      <c r="J160" s="293">
        <f t="shared" si="33"/>
        <v>870000</v>
      </c>
      <c r="K160" s="289">
        <v>165000</v>
      </c>
      <c r="L160" s="477">
        <f t="shared" si="34"/>
        <v>825000</v>
      </c>
      <c r="M160" s="289">
        <f t="shared" si="26"/>
        <v>168472.48</v>
      </c>
      <c r="N160" s="293">
        <f t="shared" si="35"/>
        <v>842362</v>
      </c>
      <c r="O160" s="2"/>
      <c r="P160" s="2"/>
      <c r="Q160" s="2"/>
      <c r="R160" s="2"/>
      <c r="S160" s="2"/>
      <c r="T160" s="2"/>
      <c r="U160" s="2"/>
      <c r="V160" s="2"/>
      <c r="W160" s="2"/>
    </row>
    <row r="161" spans="1:23" ht="37.5" customHeight="1" x14ac:dyDescent="0.2">
      <c r="A161" s="2"/>
      <c r="B161" s="516"/>
      <c r="C161" s="170" t="s">
        <v>475</v>
      </c>
      <c r="D161" s="122" t="s">
        <v>307</v>
      </c>
      <c r="E161" s="170" t="s">
        <v>8</v>
      </c>
      <c r="F161" s="170">
        <v>72</v>
      </c>
      <c r="G161" s="478">
        <v>89156</v>
      </c>
      <c r="H161" s="289">
        <f t="shared" si="32"/>
        <v>6419232</v>
      </c>
      <c r="I161" s="485">
        <v>85386</v>
      </c>
      <c r="J161" s="293">
        <f t="shared" si="33"/>
        <v>6147792</v>
      </c>
      <c r="K161" s="478">
        <v>83100</v>
      </c>
      <c r="L161" s="477">
        <f t="shared" si="34"/>
        <v>5983200</v>
      </c>
      <c r="M161" s="289">
        <f t="shared" ref="M161:M179" si="36">AVERAGE(G161,I161,K161)</f>
        <v>85880.666666666672</v>
      </c>
      <c r="N161" s="293">
        <f t="shared" si="35"/>
        <v>6183408</v>
      </c>
      <c r="O161" s="2"/>
      <c r="P161" s="2"/>
      <c r="Q161" s="2"/>
      <c r="R161" s="2"/>
      <c r="S161" s="2"/>
      <c r="T161" s="2"/>
      <c r="U161" s="2"/>
      <c r="V161" s="2"/>
      <c r="W161" s="2"/>
    </row>
    <row r="162" spans="1:23" ht="37.5" customHeight="1" x14ac:dyDescent="0.2">
      <c r="A162" s="2"/>
      <c r="B162" s="516"/>
      <c r="C162" s="342"/>
      <c r="D162" s="123" t="s">
        <v>339</v>
      </c>
      <c r="E162" s="170"/>
      <c r="F162" s="170"/>
      <c r="G162" s="289"/>
      <c r="H162" s="289"/>
      <c r="I162" s="293"/>
      <c r="J162" s="293"/>
      <c r="K162" s="289"/>
      <c r="L162" s="477"/>
      <c r="M162" s="289"/>
      <c r="N162" s="293"/>
      <c r="O162" s="2"/>
      <c r="P162" s="2"/>
      <c r="Q162" s="2"/>
      <c r="R162" s="2"/>
      <c r="S162" s="2"/>
      <c r="T162" s="2"/>
      <c r="U162" s="2"/>
      <c r="V162" s="2"/>
      <c r="W162" s="2"/>
    </row>
    <row r="163" spans="1:23" ht="70.5" customHeight="1" x14ac:dyDescent="0.2">
      <c r="A163" s="2"/>
      <c r="B163" s="516"/>
      <c r="C163" s="170" t="s">
        <v>476</v>
      </c>
      <c r="D163" s="122" t="s">
        <v>340</v>
      </c>
      <c r="E163" s="170" t="s">
        <v>8</v>
      </c>
      <c r="F163" s="170">
        <v>14</v>
      </c>
      <c r="G163" s="289">
        <v>316700</v>
      </c>
      <c r="H163" s="289">
        <f t="shared" ref="H163" si="37">ROUND(G163*F163,0)</f>
        <v>4433800</v>
      </c>
      <c r="I163" s="293">
        <v>300000</v>
      </c>
      <c r="J163" s="293">
        <f t="shared" ref="J163" si="38">ROUND(I163*F163,0)</f>
        <v>4200000</v>
      </c>
      <c r="K163" s="289">
        <v>301439.3902530545</v>
      </c>
      <c r="L163" s="477">
        <f t="shared" ref="L163" si="39">ROUND(K163*F163,0)</f>
        <v>4220151</v>
      </c>
      <c r="M163" s="289">
        <f t="shared" si="36"/>
        <v>306046.46341768483</v>
      </c>
      <c r="N163" s="293">
        <f t="shared" si="35"/>
        <v>4284650</v>
      </c>
      <c r="O163" s="2"/>
      <c r="P163" s="2"/>
      <c r="Q163" s="2"/>
      <c r="R163" s="2"/>
      <c r="S163" s="2"/>
      <c r="T163" s="2"/>
      <c r="U163" s="2"/>
      <c r="V163" s="2"/>
      <c r="W163" s="2"/>
    </row>
    <row r="164" spans="1:23" ht="70.5" customHeight="1" x14ac:dyDescent="0.2">
      <c r="A164" s="2"/>
      <c r="B164" s="516"/>
      <c r="C164" s="170" t="s">
        <v>477</v>
      </c>
      <c r="D164" s="122" t="s">
        <v>341</v>
      </c>
      <c r="E164" s="170" t="s">
        <v>6</v>
      </c>
      <c r="F164" s="170">
        <v>1</v>
      </c>
      <c r="G164" s="289">
        <v>889758</v>
      </c>
      <c r="H164" s="289">
        <f t="shared" si="32"/>
        <v>889758</v>
      </c>
      <c r="I164" s="293">
        <v>885000</v>
      </c>
      <c r="J164" s="293">
        <f t="shared" si="33"/>
        <v>885000</v>
      </c>
      <c r="K164" s="289">
        <v>936700.58764115442</v>
      </c>
      <c r="L164" s="477">
        <f t="shared" si="34"/>
        <v>936701</v>
      </c>
      <c r="M164" s="289">
        <f t="shared" si="36"/>
        <v>903819.52921371814</v>
      </c>
      <c r="N164" s="293">
        <f t="shared" si="35"/>
        <v>903820</v>
      </c>
      <c r="O164" s="2"/>
      <c r="P164" s="2"/>
      <c r="Q164" s="2"/>
      <c r="R164" s="2"/>
      <c r="S164" s="2"/>
      <c r="T164" s="2"/>
      <c r="U164" s="2"/>
      <c r="V164" s="2"/>
      <c r="W164" s="2"/>
    </row>
    <row r="165" spans="1:23" ht="37.5" customHeight="1" x14ac:dyDescent="0.2">
      <c r="A165" s="2"/>
      <c r="B165" s="516"/>
      <c r="C165" s="170"/>
      <c r="D165" s="123" t="s">
        <v>300</v>
      </c>
      <c r="E165" s="170"/>
      <c r="F165" s="170"/>
      <c r="G165" s="289"/>
      <c r="H165" s="289"/>
      <c r="I165" s="293"/>
      <c r="J165" s="293"/>
      <c r="K165" s="289"/>
      <c r="L165" s="477"/>
      <c r="M165" s="289"/>
      <c r="N165" s="293"/>
      <c r="O165" s="2"/>
      <c r="P165" s="2"/>
      <c r="Q165" s="2"/>
      <c r="R165" s="2"/>
      <c r="S165" s="2"/>
      <c r="T165" s="2"/>
      <c r="U165" s="2"/>
      <c r="V165" s="2"/>
      <c r="W165" s="2"/>
    </row>
    <row r="166" spans="1:23" ht="37.5" customHeight="1" x14ac:dyDescent="0.2">
      <c r="A166" s="2"/>
      <c r="B166" s="516"/>
      <c r="C166" s="170" t="s">
        <v>478</v>
      </c>
      <c r="D166" s="122" t="s">
        <v>327</v>
      </c>
      <c r="E166" s="170" t="s">
        <v>6</v>
      </c>
      <c r="F166" s="170">
        <v>32</v>
      </c>
      <c r="G166" s="289">
        <v>5807</v>
      </c>
      <c r="H166" s="289">
        <f t="shared" si="32"/>
        <v>185824</v>
      </c>
      <c r="I166" s="293">
        <v>5800</v>
      </c>
      <c r="J166" s="293">
        <f t="shared" si="33"/>
        <v>185600</v>
      </c>
      <c r="K166" s="289">
        <v>6800</v>
      </c>
      <c r="L166" s="477">
        <f t="shared" si="34"/>
        <v>217600</v>
      </c>
      <c r="M166" s="289">
        <f t="shared" si="36"/>
        <v>6135.666666666667</v>
      </c>
      <c r="N166" s="293">
        <f t="shared" si="35"/>
        <v>196341</v>
      </c>
      <c r="O166" s="2"/>
      <c r="P166" s="2"/>
      <c r="Q166" s="2"/>
      <c r="R166" s="2"/>
      <c r="S166" s="2"/>
      <c r="T166" s="2"/>
      <c r="U166" s="2"/>
      <c r="V166" s="2"/>
      <c r="W166" s="2"/>
    </row>
    <row r="167" spans="1:23" ht="37.5" customHeight="1" x14ac:dyDescent="0.2">
      <c r="A167" s="2"/>
      <c r="B167" s="516"/>
      <c r="C167" s="170" t="s">
        <v>479</v>
      </c>
      <c r="D167" s="122" t="s">
        <v>323</v>
      </c>
      <c r="E167" s="170" t="s">
        <v>6</v>
      </c>
      <c r="F167" s="170">
        <v>1</v>
      </c>
      <c r="G167" s="289">
        <v>100000</v>
      </c>
      <c r="H167" s="289">
        <f t="shared" si="32"/>
        <v>100000</v>
      </c>
      <c r="I167" s="293">
        <v>104700</v>
      </c>
      <c r="J167" s="293">
        <f t="shared" si="33"/>
        <v>104700</v>
      </c>
      <c r="K167" s="289">
        <v>110622.84591791636</v>
      </c>
      <c r="L167" s="477">
        <f t="shared" si="34"/>
        <v>110623</v>
      </c>
      <c r="M167" s="289">
        <f t="shared" si="36"/>
        <v>105107.61530597213</v>
      </c>
      <c r="N167" s="293">
        <f t="shared" si="35"/>
        <v>105108</v>
      </c>
      <c r="O167" s="2"/>
      <c r="P167" s="2"/>
      <c r="Q167" s="2"/>
      <c r="R167" s="2"/>
      <c r="S167" s="2"/>
      <c r="T167" s="2"/>
      <c r="U167" s="2"/>
      <c r="V167" s="2"/>
      <c r="W167" s="2"/>
    </row>
    <row r="168" spans="1:23" ht="37.5" customHeight="1" x14ac:dyDescent="0.2">
      <c r="A168" s="2"/>
      <c r="B168" s="516"/>
      <c r="C168" s="170" t="s">
        <v>480</v>
      </c>
      <c r="D168" s="122" t="s">
        <v>324</v>
      </c>
      <c r="E168" s="170" t="s">
        <v>6</v>
      </c>
      <c r="F168" s="170">
        <v>10</v>
      </c>
      <c r="G168" s="289">
        <v>92449.5</v>
      </c>
      <c r="H168" s="289">
        <f t="shared" si="32"/>
        <v>924495</v>
      </c>
      <c r="I168" s="293">
        <v>92100</v>
      </c>
      <c r="J168" s="293">
        <f t="shared" si="33"/>
        <v>921000</v>
      </c>
      <c r="K168" s="289">
        <v>95000</v>
      </c>
      <c r="L168" s="477">
        <f t="shared" si="34"/>
        <v>950000</v>
      </c>
      <c r="M168" s="289">
        <f t="shared" si="36"/>
        <v>93183.166666666672</v>
      </c>
      <c r="N168" s="293">
        <f t="shared" si="35"/>
        <v>931832</v>
      </c>
      <c r="O168" s="2"/>
      <c r="P168" s="2"/>
      <c r="Q168" s="2"/>
      <c r="R168" s="2"/>
      <c r="S168" s="2"/>
      <c r="T168" s="2"/>
      <c r="U168" s="2"/>
      <c r="V168" s="2"/>
      <c r="W168" s="2"/>
    </row>
    <row r="169" spans="1:23" ht="37.5" customHeight="1" x14ac:dyDescent="0.2">
      <c r="A169" s="2"/>
      <c r="B169" s="516"/>
      <c r="C169" s="170" t="s">
        <v>481</v>
      </c>
      <c r="D169" s="122" t="s">
        <v>326</v>
      </c>
      <c r="E169" s="170" t="s">
        <v>6</v>
      </c>
      <c r="F169" s="170">
        <v>1</v>
      </c>
      <c r="G169" s="289">
        <v>2454504</v>
      </c>
      <c r="H169" s="289">
        <f t="shared" si="32"/>
        <v>2454504</v>
      </c>
      <c r="I169" s="293">
        <v>2544477</v>
      </c>
      <c r="J169" s="293">
        <f t="shared" si="33"/>
        <v>2544477</v>
      </c>
      <c r="K169" s="289">
        <v>2450000</v>
      </c>
      <c r="L169" s="477">
        <f t="shared" si="34"/>
        <v>2450000</v>
      </c>
      <c r="M169" s="289">
        <f t="shared" si="36"/>
        <v>2482993.6666666665</v>
      </c>
      <c r="N169" s="293">
        <f t="shared" si="35"/>
        <v>2482994</v>
      </c>
      <c r="O169" s="2"/>
      <c r="P169" s="2"/>
      <c r="Q169" s="2"/>
      <c r="R169" s="2"/>
      <c r="S169" s="2"/>
      <c r="T169" s="2"/>
      <c r="U169" s="2"/>
      <c r="V169" s="2"/>
      <c r="W169" s="2"/>
    </row>
    <row r="170" spans="1:23" ht="37.5" customHeight="1" x14ac:dyDescent="0.2">
      <c r="A170" s="2"/>
      <c r="B170" s="516"/>
      <c r="C170" s="170" t="s">
        <v>482</v>
      </c>
      <c r="D170" s="122" t="s">
        <v>342</v>
      </c>
      <c r="E170" s="170" t="s">
        <v>7</v>
      </c>
      <c r="F170" s="170">
        <v>16</v>
      </c>
      <c r="G170" s="289">
        <v>58160.452151661026</v>
      </c>
      <c r="H170" s="289">
        <f t="shared" si="32"/>
        <v>930567</v>
      </c>
      <c r="I170" s="293">
        <v>55000</v>
      </c>
      <c r="J170" s="293">
        <f t="shared" si="33"/>
        <v>880000</v>
      </c>
      <c r="K170" s="289">
        <v>64000</v>
      </c>
      <c r="L170" s="477">
        <f t="shared" si="34"/>
        <v>1024000</v>
      </c>
      <c r="M170" s="289">
        <f t="shared" si="36"/>
        <v>59053.484050553678</v>
      </c>
      <c r="N170" s="293">
        <f t="shared" si="35"/>
        <v>944856</v>
      </c>
      <c r="O170" s="2"/>
      <c r="P170" s="2"/>
      <c r="Q170" s="2"/>
      <c r="R170" s="2"/>
      <c r="S170" s="2"/>
      <c r="T170" s="2"/>
      <c r="U170" s="2"/>
      <c r="V170" s="2"/>
      <c r="W170" s="2"/>
    </row>
    <row r="171" spans="1:23" ht="37.5" customHeight="1" x14ac:dyDescent="0.2">
      <c r="A171" s="2"/>
      <c r="B171" s="516"/>
      <c r="C171" s="170" t="s">
        <v>483</v>
      </c>
      <c r="D171" s="122" t="s">
        <v>343</v>
      </c>
      <c r="E171" s="170" t="s">
        <v>6</v>
      </c>
      <c r="F171" s="170">
        <v>43</v>
      </c>
      <c r="G171" s="289">
        <v>81472.5</v>
      </c>
      <c r="H171" s="289">
        <f t="shared" si="32"/>
        <v>3503318</v>
      </c>
      <c r="I171" s="293">
        <v>106200</v>
      </c>
      <c r="J171" s="293">
        <f t="shared" si="33"/>
        <v>4566600</v>
      </c>
      <c r="K171" s="289">
        <v>86320</v>
      </c>
      <c r="L171" s="477">
        <f t="shared" si="34"/>
        <v>3711760</v>
      </c>
      <c r="M171" s="289">
        <f t="shared" si="36"/>
        <v>91330.833333333328</v>
      </c>
      <c r="N171" s="293">
        <f t="shared" si="35"/>
        <v>3927226</v>
      </c>
      <c r="O171" s="2"/>
      <c r="P171" s="2"/>
      <c r="Q171" s="2"/>
      <c r="R171" s="2"/>
      <c r="S171" s="2"/>
      <c r="T171" s="2"/>
      <c r="U171" s="2"/>
      <c r="V171" s="2"/>
      <c r="W171" s="2"/>
    </row>
    <row r="172" spans="1:23" ht="37.5" customHeight="1" x14ac:dyDescent="0.2">
      <c r="A172" s="2"/>
      <c r="B172" s="516"/>
      <c r="C172" s="170" t="s">
        <v>484</v>
      </c>
      <c r="D172" s="122" t="s">
        <v>344</v>
      </c>
      <c r="E172" s="170" t="s">
        <v>6</v>
      </c>
      <c r="F172" s="170">
        <v>1</v>
      </c>
      <c r="G172" s="289">
        <v>62046.757017394993</v>
      </c>
      <c r="H172" s="289">
        <f t="shared" si="32"/>
        <v>62047</v>
      </c>
      <c r="I172" s="293">
        <v>62200</v>
      </c>
      <c r="J172" s="293">
        <f t="shared" si="33"/>
        <v>62200</v>
      </c>
      <c r="K172" s="289">
        <v>62000</v>
      </c>
      <c r="L172" s="477">
        <f t="shared" si="34"/>
        <v>62000</v>
      </c>
      <c r="M172" s="289">
        <f t="shared" si="36"/>
        <v>62082.252339131664</v>
      </c>
      <c r="N172" s="293">
        <f t="shared" si="35"/>
        <v>62082</v>
      </c>
      <c r="O172" s="2"/>
      <c r="P172" s="2"/>
      <c r="Q172" s="2"/>
      <c r="R172" s="2"/>
      <c r="S172" s="2"/>
      <c r="T172" s="2"/>
      <c r="U172" s="2"/>
      <c r="V172" s="2"/>
      <c r="W172" s="2"/>
    </row>
    <row r="173" spans="1:23" ht="37.5" customHeight="1" x14ac:dyDescent="0.2">
      <c r="A173" s="2"/>
      <c r="B173" s="516"/>
      <c r="C173" s="170" t="s">
        <v>485</v>
      </c>
      <c r="D173" s="122" t="s">
        <v>342</v>
      </c>
      <c r="E173" s="170" t="s">
        <v>7</v>
      </c>
      <c r="F173" s="170">
        <v>16</v>
      </c>
      <c r="G173" s="289">
        <v>58160.452151661026</v>
      </c>
      <c r="H173" s="289">
        <f t="shared" si="32"/>
        <v>930567</v>
      </c>
      <c r="I173" s="293">
        <v>55000</v>
      </c>
      <c r="J173" s="293">
        <f t="shared" si="33"/>
        <v>880000</v>
      </c>
      <c r="K173" s="289">
        <v>64000</v>
      </c>
      <c r="L173" s="477">
        <f t="shared" si="34"/>
        <v>1024000</v>
      </c>
      <c r="M173" s="289">
        <f t="shared" si="36"/>
        <v>59053.484050553678</v>
      </c>
      <c r="N173" s="293">
        <f t="shared" si="35"/>
        <v>944856</v>
      </c>
      <c r="O173" s="2"/>
      <c r="P173" s="2"/>
      <c r="Q173" s="2"/>
      <c r="R173" s="2"/>
      <c r="S173" s="2"/>
      <c r="T173" s="2"/>
      <c r="U173" s="2"/>
      <c r="V173" s="2"/>
      <c r="W173" s="2"/>
    </row>
    <row r="174" spans="1:23" ht="37.5" customHeight="1" x14ac:dyDescent="0.2">
      <c r="A174" s="2"/>
      <c r="B174" s="516"/>
      <c r="C174" s="170"/>
      <c r="D174" s="123" t="s">
        <v>304</v>
      </c>
      <c r="E174" s="170"/>
      <c r="F174" s="170"/>
      <c r="G174" s="289"/>
      <c r="H174" s="289"/>
      <c r="I174" s="293"/>
      <c r="J174" s="293"/>
      <c r="K174" s="289"/>
      <c r="L174" s="477"/>
      <c r="M174" s="289"/>
      <c r="N174" s="293"/>
      <c r="O174" s="2"/>
      <c r="P174" s="2"/>
      <c r="Q174" s="2"/>
      <c r="R174" s="2"/>
      <c r="S174" s="2"/>
      <c r="T174" s="2"/>
      <c r="U174" s="2"/>
      <c r="V174" s="2"/>
      <c r="W174" s="2"/>
    </row>
    <row r="175" spans="1:23" ht="72.75" customHeight="1" x14ac:dyDescent="0.2">
      <c r="A175" s="2"/>
      <c r="B175" s="516"/>
      <c r="C175" s="170" t="s">
        <v>486</v>
      </c>
      <c r="D175" s="122" t="s">
        <v>309</v>
      </c>
      <c r="E175" s="170" t="s">
        <v>7</v>
      </c>
      <c r="F175" s="170">
        <v>15</v>
      </c>
      <c r="G175" s="293">
        <v>69640</v>
      </c>
      <c r="H175" s="289">
        <f t="shared" ref="H175:H177" si="40">ROUND(G175*F175,0)</f>
        <v>1044600</v>
      </c>
      <c r="I175" s="293">
        <v>67000</v>
      </c>
      <c r="J175" s="293">
        <f t="shared" ref="J175:J177" si="41">ROUND(I175*F175,0)</f>
        <v>1005000</v>
      </c>
      <c r="K175" s="289">
        <v>68000</v>
      </c>
      <c r="L175" s="477">
        <f t="shared" ref="L175:L177" si="42">ROUND(K175*F175,0)</f>
        <v>1020000</v>
      </c>
      <c r="M175" s="293">
        <f t="shared" si="36"/>
        <v>68213.333333333328</v>
      </c>
      <c r="N175" s="293">
        <f t="shared" si="35"/>
        <v>1023200</v>
      </c>
      <c r="O175" s="2"/>
      <c r="P175" s="2"/>
      <c r="Q175" s="2"/>
      <c r="R175" s="2"/>
      <c r="S175" s="2"/>
      <c r="T175" s="2"/>
      <c r="U175" s="2"/>
      <c r="V175" s="2"/>
      <c r="W175" s="2"/>
    </row>
    <row r="176" spans="1:23" ht="37.5" customHeight="1" x14ac:dyDescent="0.2">
      <c r="A176" s="2"/>
      <c r="B176" s="516"/>
      <c r="C176" s="170" t="s">
        <v>487</v>
      </c>
      <c r="D176" s="122" t="s">
        <v>305</v>
      </c>
      <c r="E176" s="170" t="s">
        <v>8</v>
      </c>
      <c r="F176" s="170">
        <v>90</v>
      </c>
      <c r="G176" s="289">
        <v>55446</v>
      </c>
      <c r="H176" s="289">
        <f t="shared" si="40"/>
        <v>4990140</v>
      </c>
      <c r="I176" s="293">
        <v>40171</v>
      </c>
      <c r="J176" s="293">
        <f t="shared" si="41"/>
        <v>3615390</v>
      </c>
      <c r="K176" s="289">
        <v>38500</v>
      </c>
      <c r="L176" s="477">
        <f t="shared" si="42"/>
        <v>3465000</v>
      </c>
      <c r="M176" s="289">
        <f t="shared" si="36"/>
        <v>44705.666666666664</v>
      </c>
      <c r="N176" s="293">
        <f t="shared" si="35"/>
        <v>4023510</v>
      </c>
      <c r="O176" s="2"/>
      <c r="P176" s="2"/>
      <c r="Q176" s="2"/>
      <c r="R176" s="2"/>
      <c r="S176" s="2"/>
      <c r="T176" s="2"/>
      <c r="U176" s="2"/>
      <c r="V176" s="2"/>
      <c r="W176" s="2"/>
    </row>
    <row r="177" spans="1:23" ht="37.5" customHeight="1" x14ac:dyDescent="0.2">
      <c r="A177" s="2"/>
      <c r="B177" s="516"/>
      <c r="C177" s="170" t="s">
        <v>488</v>
      </c>
      <c r="D177" s="122" t="s">
        <v>345</v>
      </c>
      <c r="E177" s="170" t="s">
        <v>8</v>
      </c>
      <c r="F177" s="170">
        <v>160</v>
      </c>
      <c r="G177" s="289">
        <v>55446</v>
      </c>
      <c r="H177" s="289">
        <f t="shared" si="40"/>
        <v>8871360</v>
      </c>
      <c r="I177" s="293">
        <v>40171</v>
      </c>
      <c r="J177" s="293">
        <f t="shared" si="41"/>
        <v>6427360</v>
      </c>
      <c r="K177" s="289">
        <v>38500</v>
      </c>
      <c r="L177" s="477">
        <f t="shared" si="42"/>
        <v>6160000</v>
      </c>
      <c r="M177" s="289">
        <f t="shared" si="36"/>
        <v>44705.666666666664</v>
      </c>
      <c r="N177" s="293">
        <f t="shared" si="35"/>
        <v>7152907</v>
      </c>
      <c r="O177" s="2"/>
      <c r="P177" s="2"/>
      <c r="Q177" s="2"/>
      <c r="R177" s="2"/>
      <c r="S177" s="2"/>
      <c r="T177" s="2"/>
      <c r="U177" s="2"/>
      <c r="V177" s="2"/>
      <c r="W177" s="2"/>
    </row>
    <row r="178" spans="1:23" ht="37.5" customHeight="1" x14ac:dyDescent="0.2">
      <c r="A178" s="2"/>
      <c r="B178" s="516"/>
      <c r="C178" s="170" t="s">
        <v>489</v>
      </c>
      <c r="D178" s="122" t="s">
        <v>346</v>
      </c>
      <c r="E178" s="170" t="s">
        <v>8</v>
      </c>
      <c r="F178" s="124">
        <v>170.19254047407611</v>
      </c>
      <c r="G178" s="289">
        <v>34000</v>
      </c>
      <c r="H178" s="289">
        <f t="shared" si="32"/>
        <v>5786546</v>
      </c>
      <c r="I178" s="293">
        <v>27012</v>
      </c>
      <c r="J178" s="293">
        <f t="shared" si="33"/>
        <v>4597241</v>
      </c>
      <c r="K178" s="289">
        <v>25000</v>
      </c>
      <c r="L178" s="477">
        <f t="shared" si="34"/>
        <v>4254814</v>
      </c>
      <c r="M178" s="289">
        <f t="shared" si="36"/>
        <v>28670.666666666668</v>
      </c>
      <c r="N178" s="293">
        <f t="shared" si="35"/>
        <v>4879534</v>
      </c>
      <c r="O178" s="2"/>
      <c r="P178" s="2"/>
      <c r="Q178" s="2"/>
      <c r="R178" s="2"/>
      <c r="S178" s="2"/>
      <c r="T178" s="2"/>
      <c r="U178" s="2"/>
      <c r="V178" s="2"/>
      <c r="W178" s="2"/>
    </row>
    <row r="179" spans="1:23" ht="37.5" customHeight="1" x14ac:dyDescent="0.2">
      <c r="A179" s="2"/>
      <c r="B179" s="516"/>
      <c r="C179" s="346" t="s">
        <v>490</v>
      </c>
      <c r="D179" s="408" t="s">
        <v>347</v>
      </c>
      <c r="E179" s="346" t="s">
        <v>348</v>
      </c>
      <c r="F179" s="346">
        <v>1</v>
      </c>
      <c r="G179" s="348">
        <v>1426344</v>
      </c>
      <c r="H179" s="348">
        <f t="shared" si="32"/>
        <v>1426344</v>
      </c>
      <c r="I179" s="486">
        <v>1545000</v>
      </c>
      <c r="J179" s="486">
        <f t="shared" si="33"/>
        <v>1545000</v>
      </c>
      <c r="K179" s="348">
        <v>1700000</v>
      </c>
      <c r="L179" s="487">
        <f t="shared" si="34"/>
        <v>1700000</v>
      </c>
      <c r="M179" s="289">
        <f t="shared" si="36"/>
        <v>1557114.6666666667</v>
      </c>
      <c r="N179" s="293">
        <f t="shared" si="35"/>
        <v>1557115</v>
      </c>
      <c r="O179" s="2"/>
      <c r="P179" s="2"/>
      <c r="Q179" s="2"/>
      <c r="R179" s="2"/>
      <c r="S179" s="2"/>
      <c r="T179" s="2"/>
      <c r="U179" s="2"/>
      <c r="V179" s="2"/>
      <c r="W179" s="2"/>
    </row>
    <row r="180" spans="1:23" ht="27" customHeight="1" x14ac:dyDescent="0.2">
      <c r="A180" s="2"/>
      <c r="B180" s="341"/>
      <c r="C180" s="409"/>
      <c r="D180" s="410"/>
      <c r="E180" s="410"/>
      <c r="F180" s="410"/>
      <c r="G180" s="488"/>
      <c r="H180" s="488"/>
      <c r="I180" s="488"/>
      <c r="J180" s="488"/>
      <c r="K180" s="489"/>
      <c r="L180" s="407"/>
      <c r="M180" s="407" t="s">
        <v>492</v>
      </c>
      <c r="N180" s="298">
        <f>SUM(N150:N179)</f>
        <v>56475963</v>
      </c>
      <c r="O180" s="2"/>
      <c r="P180" s="2"/>
      <c r="Q180" s="2"/>
      <c r="R180" s="2"/>
      <c r="S180" s="2"/>
      <c r="T180" s="2"/>
      <c r="U180" s="2"/>
      <c r="V180" s="2"/>
      <c r="W180" s="2"/>
    </row>
    <row r="181" spans="1:23" ht="33" customHeight="1" x14ac:dyDescent="0.2">
      <c r="A181" s="2"/>
      <c r="B181" s="337"/>
      <c r="C181" s="295"/>
      <c r="D181" s="296"/>
      <c r="E181" s="296"/>
      <c r="F181" s="296"/>
      <c r="G181" s="490"/>
      <c r="H181" s="490"/>
      <c r="I181" s="490"/>
      <c r="J181" s="490"/>
      <c r="K181" s="297"/>
      <c r="L181" s="297"/>
      <c r="M181" s="354" t="s">
        <v>442</v>
      </c>
      <c r="N181" s="355">
        <f>N115+N148+N180</f>
        <v>107671904</v>
      </c>
      <c r="O181" s="2"/>
      <c r="P181" s="2"/>
      <c r="Q181" s="2"/>
      <c r="R181" s="2"/>
      <c r="S181" s="2"/>
      <c r="T181" s="2"/>
      <c r="U181" s="2"/>
      <c r="V181" s="2"/>
      <c r="W181" s="2"/>
    </row>
    <row r="182" spans="1:23" ht="30" x14ac:dyDescent="0.25">
      <c r="A182" s="2"/>
      <c r="B182" s="2"/>
      <c r="C182" s="2"/>
      <c r="D182" s="15"/>
      <c r="E182" s="15"/>
      <c r="F182" s="16"/>
      <c r="G182" s="287"/>
      <c r="H182" s="287"/>
      <c r="I182" s="491"/>
      <c r="J182" s="491"/>
      <c r="K182" s="287"/>
      <c r="L182" s="287"/>
      <c r="M182" s="304" t="s">
        <v>495</v>
      </c>
      <c r="N182" s="299">
        <f>SUM(N181+N96+N15)</f>
        <v>424708131</v>
      </c>
      <c r="O182" s="2"/>
      <c r="P182" s="2"/>
      <c r="Q182" s="2"/>
      <c r="R182" s="2"/>
      <c r="S182" s="2"/>
      <c r="T182" s="2"/>
      <c r="U182" s="2"/>
      <c r="V182" s="2"/>
      <c r="W182" s="2"/>
    </row>
    <row r="183" spans="1:23" ht="24" customHeight="1" x14ac:dyDescent="0.25">
      <c r="A183" s="2"/>
      <c r="B183" s="2"/>
      <c r="C183" s="2"/>
      <c r="D183" s="15"/>
      <c r="E183" s="15"/>
      <c r="F183" s="16"/>
      <c r="G183" s="287"/>
      <c r="H183" s="287"/>
      <c r="I183" s="491"/>
      <c r="J183" s="491"/>
      <c r="K183" s="287"/>
      <c r="L183" s="287"/>
      <c r="M183" s="304" t="s">
        <v>19</v>
      </c>
      <c r="N183" s="299">
        <f>N182*17%</f>
        <v>72200382.270000011</v>
      </c>
      <c r="O183" s="2"/>
      <c r="P183" s="2"/>
      <c r="Q183" s="2"/>
      <c r="R183" s="2"/>
      <c r="S183" s="2"/>
      <c r="T183" s="2"/>
      <c r="U183" s="2"/>
      <c r="V183" s="2"/>
      <c r="W183" s="2"/>
    </row>
    <row r="184" spans="1:23" ht="24" customHeight="1" x14ac:dyDescent="0.25">
      <c r="A184" s="2"/>
      <c r="B184" s="2"/>
      <c r="C184" s="2"/>
      <c r="D184" s="15"/>
      <c r="E184" s="15"/>
      <c r="L184" s="287"/>
      <c r="M184" s="304" t="s">
        <v>79</v>
      </c>
      <c r="N184" s="299">
        <f>N182*5%</f>
        <v>21235406.550000001</v>
      </c>
      <c r="O184" s="2"/>
      <c r="P184" s="2"/>
      <c r="Q184" s="2"/>
      <c r="R184" s="2"/>
      <c r="S184" s="2"/>
      <c r="T184" s="2"/>
      <c r="U184" s="2"/>
      <c r="V184" s="2"/>
      <c r="W184" s="2"/>
    </row>
    <row r="185" spans="1:23" ht="24" customHeight="1" x14ac:dyDescent="0.25">
      <c r="A185" s="2"/>
      <c r="B185" s="2"/>
      <c r="C185" s="2"/>
      <c r="D185" s="15"/>
      <c r="E185" s="15"/>
      <c r="L185" s="287"/>
      <c r="M185" s="304" t="s">
        <v>80</v>
      </c>
      <c r="N185" s="299">
        <f>N182*8%</f>
        <v>33976650.480000004</v>
      </c>
      <c r="O185" s="2"/>
      <c r="P185" s="2"/>
      <c r="Q185" s="2"/>
      <c r="R185" s="2"/>
      <c r="S185" s="2"/>
      <c r="T185" s="2"/>
      <c r="U185" s="2"/>
      <c r="V185" s="2"/>
      <c r="W185" s="2"/>
    </row>
    <row r="186" spans="1:23" ht="24" customHeight="1" x14ac:dyDescent="0.25">
      <c r="A186" s="2"/>
      <c r="B186" s="2"/>
      <c r="C186" s="2"/>
      <c r="D186" s="15"/>
      <c r="E186" s="15"/>
      <c r="L186" s="287"/>
      <c r="M186" s="304" t="s">
        <v>20</v>
      </c>
      <c r="N186" s="299">
        <f>N185*19%</f>
        <v>6455563.5912000006</v>
      </c>
      <c r="O186" s="2"/>
      <c r="P186" s="2"/>
      <c r="Q186" s="2"/>
      <c r="R186" s="2"/>
      <c r="S186" s="2"/>
      <c r="T186" s="2"/>
      <c r="U186" s="2"/>
      <c r="V186" s="2"/>
      <c r="W186" s="2"/>
    </row>
    <row r="187" spans="1:23" ht="24" customHeight="1" x14ac:dyDescent="0.25">
      <c r="A187" s="2"/>
      <c r="B187" s="2"/>
      <c r="C187" s="2"/>
      <c r="D187" s="15"/>
      <c r="E187" s="15"/>
      <c r="L187" s="287"/>
      <c r="M187" s="493" t="s">
        <v>496</v>
      </c>
      <c r="N187" s="412">
        <f>SUM(N182:N186)</f>
        <v>558576133.89119995</v>
      </c>
      <c r="O187" s="2"/>
      <c r="P187" s="2"/>
      <c r="Q187" s="2"/>
      <c r="R187" s="2"/>
      <c r="S187" s="2"/>
      <c r="T187" s="2"/>
      <c r="U187" s="2"/>
      <c r="V187" s="2"/>
      <c r="W187" s="2"/>
    </row>
    <row r="188" spans="1:23" ht="37.5" customHeight="1" x14ac:dyDescent="0.25">
      <c r="A188" s="2"/>
      <c r="B188" s="2"/>
      <c r="C188" s="2"/>
      <c r="D188" s="15"/>
      <c r="E188" s="15"/>
      <c r="L188" s="287"/>
      <c r="M188" s="287"/>
      <c r="N188" s="287"/>
      <c r="O188" s="2"/>
      <c r="P188" s="2"/>
      <c r="Q188" s="2"/>
      <c r="R188" s="2"/>
      <c r="S188" s="2"/>
      <c r="T188" s="2"/>
      <c r="U188" s="2"/>
      <c r="V188" s="2"/>
      <c r="W188" s="2"/>
    </row>
    <row r="189" spans="1:23" ht="37.5" customHeight="1" x14ac:dyDescent="0.25">
      <c r="A189" s="2"/>
      <c r="B189" s="2"/>
      <c r="C189" s="2"/>
      <c r="D189" s="15"/>
      <c r="E189" s="15"/>
      <c r="G189" s="494"/>
      <c r="H189" s="494"/>
      <c r="I189" s="495"/>
      <c r="J189" s="495"/>
      <c r="K189" s="494"/>
      <c r="L189" s="287"/>
      <c r="M189" s="287"/>
      <c r="N189" s="287"/>
      <c r="O189" s="2"/>
      <c r="P189" s="2"/>
      <c r="Q189" s="2"/>
      <c r="R189" s="2"/>
      <c r="S189" s="2"/>
      <c r="T189" s="2"/>
      <c r="U189" s="2"/>
      <c r="V189" s="2"/>
      <c r="W189" s="2"/>
    </row>
    <row r="190" spans="1:23" ht="37.5" customHeight="1" x14ac:dyDescent="0.25">
      <c r="A190" s="2"/>
      <c r="B190" s="2"/>
      <c r="C190" s="2"/>
      <c r="D190" s="15"/>
      <c r="E190" s="15"/>
      <c r="G190" s="494"/>
      <c r="H190" s="494"/>
      <c r="I190" s="495"/>
      <c r="J190" s="495"/>
      <c r="K190" s="494"/>
      <c r="L190" s="287"/>
      <c r="M190" s="287"/>
      <c r="N190" s="287"/>
      <c r="O190" s="2"/>
      <c r="P190" s="2"/>
      <c r="Q190" s="2"/>
      <c r="R190" s="2"/>
      <c r="S190" s="2"/>
      <c r="T190" s="2"/>
      <c r="U190" s="2"/>
      <c r="V190" s="2"/>
      <c r="W190" s="2"/>
    </row>
    <row r="191" spans="1:23" ht="37.5" customHeight="1" x14ac:dyDescent="0.25">
      <c r="A191" s="2"/>
      <c r="B191" s="2"/>
      <c r="C191" s="2"/>
      <c r="D191" s="15"/>
      <c r="E191" s="15"/>
      <c r="G191" s="494"/>
      <c r="H191" s="494"/>
      <c r="I191" s="495"/>
      <c r="J191" s="495"/>
      <c r="K191" s="494"/>
      <c r="L191" s="287"/>
      <c r="M191" s="287"/>
      <c r="N191" s="287"/>
      <c r="O191" s="2"/>
      <c r="P191" s="2"/>
      <c r="Q191" s="2"/>
      <c r="R191" s="2"/>
      <c r="S191" s="2"/>
      <c r="T191" s="2"/>
      <c r="U191" s="2"/>
      <c r="V191" s="2"/>
      <c r="W191" s="2"/>
    </row>
    <row r="192" spans="1:23" ht="37.5" customHeight="1" x14ac:dyDescent="0.25">
      <c r="A192" s="2"/>
      <c r="B192" s="2"/>
      <c r="C192" s="2"/>
      <c r="D192" s="15"/>
      <c r="E192" s="15"/>
      <c r="G192" s="494"/>
      <c r="H192" s="494"/>
      <c r="I192" s="495"/>
      <c r="J192" s="495"/>
      <c r="K192" s="494"/>
      <c r="L192" s="287"/>
      <c r="M192" s="287"/>
      <c r="N192" s="287"/>
      <c r="O192" s="2"/>
      <c r="P192" s="2"/>
      <c r="Q192" s="2"/>
      <c r="R192" s="2"/>
      <c r="S192" s="2"/>
      <c r="T192" s="2"/>
      <c r="U192" s="2"/>
      <c r="V192" s="2"/>
      <c r="W192" s="2"/>
    </row>
    <row r="193" spans="1:23" ht="37.5" customHeight="1" x14ac:dyDescent="0.25">
      <c r="A193" s="2"/>
      <c r="B193" s="2"/>
      <c r="C193" s="2"/>
      <c r="D193" s="15"/>
      <c r="E193" s="15"/>
      <c r="G193" s="494"/>
      <c r="H193" s="494"/>
      <c r="I193" s="495"/>
      <c r="J193" s="495"/>
      <c r="K193" s="494"/>
      <c r="L193" s="287"/>
      <c r="M193" s="287"/>
      <c r="N193" s="287"/>
      <c r="O193" s="2"/>
      <c r="P193" s="2"/>
      <c r="Q193" s="2"/>
      <c r="R193" s="2"/>
      <c r="S193" s="2"/>
      <c r="T193" s="2"/>
      <c r="U193" s="2"/>
      <c r="V193" s="2"/>
      <c r="W193" s="2"/>
    </row>
    <row r="194" spans="1:23" ht="37.5" customHeight="1" x14ac:dyDescent="0.25">
      <c r="A194" s="2"/>
      <c r="B194" s="2"/>
      <c r="C194" s="2"/>
      <c r="D194" s="15"/>
      <c r="E194" s="15"/>
      <c r="G194" s="494"/>
      <c r="H194" s="494"/>
      <c r="I194" s="495"/>
      <c r="J194" s="495"/>
      <c r="K194" s="494"/>
      <c r="L194" s="287"/>
      <c r="M194" s="287"/>
      <c r="N194" s="287"/>
      <c r="O194" s="2"/>
      <c r="P194" s="2"/>
      <c r="Q194" s="2"/>
      <c r="R194" s="2"/>
      <c r="S194" s="2"/>
      <c r="T194" s="2"/>
      <c r="U194" s="2"/>
      <c r="V194" s="2"/>
      <c r="W194" s="2"/>
    </row>
    <row r="195" spans="1:23" ht="37.5" customHeight="1" x14ac:dyDescent="0.25">
      <c r="A195" s="2"/>
      <c r="B195" s="2"/>
      <c r="C195" s="2"/>
      <c r="D195" s="15"/>
      <c r="E195" s="15"/>
      <c r="F195" s="16"/>
      <c r="G195" s="287"/>
      <c r="H195" s="287"/>
      <c r="I195" s="491"/>
      <c r="J195" s="491"/>
      <c r="K195" s="287"/>
      <c r="L195" s="287"/>
      <c r="M195" s="287"/>
      <c r="N195" s="287"/>
      <c r="O195" s="2"/>
      <c r="P195" s="2"/>
      <c r="Q195" s="2"/>
      <c r="R195" s="2"/>
      <c r="S195" s="2"/>
      <c r="T195" s="2"/>
      <c r="U195" s="2"/>
      <c r="V195" s="2"/>
      <c r="W195" s="2"/>
    </row>
    <row r="196" spans="1:23" ht="37.5" customHeight="1" x14ac:dyDescent="0.25">
      <c r="A196" s="2"/>
      <c r="B196" s="2"/>
      <c r="C196" s="2"/>
      <c r="D196" s="15"/>
      <c r="E196" s="15"/>
      <c r="F196" s="16"/>
      <c r="G196" s="287"/>
      <c r="H196" s="287"/>
      <c r="I196" s="491"/>
      <c r="J196" s="491"/>
      <c r="K196" s="287"/>
      <c r="L196" s="287"/>
      <c r="M196" s="287"/>
      <c r="N196" s="287"/>
      <c r="O196" s="2"/>
      <c r="P196" s="2"/>
      <c r="Q196" s="2"/>
      <c r="R196" s="2"/>
      <c r="S196" s="2"/>
      <c r="T196" s="2"/>
      <c r="U196" s="2"/>
      <c r="V196" s="2"/>
      <c r="W196" s="2"/>
    </row>
    <row r="197" spans="1:23" ht="37.5" customHeight="1" x14ac:dyDescent="0.25">
      <c r="A197" s="2"/>
      <c r="B197" s="2"/>
      <c r="C197" s="2"/>
      <c r="D197" s="15"/>
      <c r="E197" s="15"/>
      <c r="F197" s="16"/>
      <c r="G197" s="287"/>
      <c r="H197" s="287"/>
      <c r="I197" s="491"/>
      <c r="J197" s="491"/>
      <c r="K197" s="287"/>
      <c r="L197" s="287"/>
      <c r="M197" s="287"/>
      <c r="N197" s="287"/>
      <c r="O197" s="2"/>
      <c r="P197" s="2"/>
      <c r="Q197" s="2"/>
      <c r="R197" s="2"/>
      <c r="S197" s="2"/>
      <c r="T197" s="2"/>
      <c r="U197" s="2"/>
      <c r="V197" s="2"/>
      <c r="W197" s="2"/>
    </row>
    <row r="198" spans="1:23" ht="37.5" customHeight="1" x14ac:dyDescent="0.25">
      <c r="A198" s="2"/>
      <c r="B198" s="2"/>
      <c r="C198" s="2"/>
      <c r="D198" s="15"/>
      <c r="E198" s="15"/>
      <c r="F198" s="16"/>
      <c r="G198" s="287"/>
      <c r="H198" s="287"/>
      <c r="I198" s="491"/>
      <c r="J198" s="491"/>
      <c r="K198" s="287"/>
      <c r="L198" s="287"/>
      <c r="M198" s="287"/>
      <c r="N198" s="287"/>
      <c r="O198" s="2"/>
      <c r="P198" s="2"/>
      <c r="Q198" s="2"/>
      <c r="R198" s="2"/>
      <c r="S198" s="2"/>
      <c r="T198" s="2"/>
      <c r="U198" s="2"/>
      <c r="V198" s="2"/>
      <c r="W198" s="2"/>
    </row>
    <row r="199" spans="1:23" ht="37.5" customHeight="1" x14ac:dyDescent="0.25">
      <c r="A199" s="2"/>
      <c r="B199" s="2"/>
      <c r="C199" s="2"/>
      <c r="D199" s="15"/>
      <c r="E199" s="15"/>
      <c r="F199" s="16"/>
      <c r="G199" s="287"/>
      <c r="H199" s="287"/>
      <c r="I199" s="491"/>
      <c r="J199" s="491"/>
      <c r="K199" s="287"/>
      <c r="L199" s="287"/>
      <c r="M199" s="287"/>
      <c r="N199" s="287"/>
      <c r="O199" s="2"/>
      <c r="P199" s="2"/>
      <c r="Q199" s="2"/>
      <c r="R199" s="2"/>
      <c r="S199" s="2"/>
      <c r="T199" s="2"/>
      <c r="U199" s="2"/>
      <c r="V199" s="2"/>
      <c r="W199" s="2"/>
    </row>
    <row r="200" spans="1:23" ht="37.5" customHeight="1" x14ac:dyDescent="0.25">
      <c r="A200" s="2"/>
      <c r="B200" s="2"/>
      <c r="C200" s="2"/>
      <c r="D200" s="15"/>
      <c r="E200" s="15"/>
      <c r="F200" s="16"/>
      <c r="G200" s="287"/>
      <c r="H200" s="287"/>
      <c r="I200" s="491"/>
      <c r="J200" s="491"/>
      <c r="K200" s="287"/>
      <c r="L200" s="287"/>
      <c r="M200" s="287"/>
      <c r="N200" s="287"/>
      <c r="O200" s="2"/>
      <c r="P200" s="2"/>
      <c r="Q200" s="2"/>
      <c r="R200" s="2"/>
      <c r="S200" s="2"/>
      <c r="T200" s="2"/>
      <c r="U200" s="2"/>
      <c r="V200" s="2"/>
      <c r="W200" s="2"/>
    </row>
    <row r="201" spans="1:23" ht="37.5" customHeight="1" x14ac:dyDescent="0.25">
      <c r="A201" s="2"/>
      <c r="B201" s="2"/>
      <c r="C201" s="2"/>
      <c r="D201" s="15"/>
      <c r="E201" s="15"/>
      <c r="F201" s="16"/>
      <c r="G201" s="287"/>
      <c r="H201" s="287"/>
      <c r="I201" s="491"/>
      <c r="J201" s="491"/>
      <c r="K201" s="287"/>
      <c r="L201" s="287"/>
      <c r="M201" s="287"/>
      <c r="N201" s="287"/>
      <c r="O201" s="2"/>
      <c r="P201" s="2"/>
      <c r="Q201" s="2"/>
      <c r="R201" s="2"/>
      <c r="S201" s="2"/>
      <c r="T201" s="2"/>
      <c r="U201" s="2"/>
      <c r="V201" s="2"/>
      <c r="W201" s="2"/>
    </row>
    <row r="202" spans="1:23" ht="15.75" customHeight="1" x14ac:dyDescent="0.2">
      <c r="A202" s="2"/>
      <c r="B202" s="2"/>
      <c r="C202" s="2"/>
      <c r="D202" s="2"/>
      <c r="E202" s="2"/>
      <c r="F202" s="2"/>
      <c r="G202" s="291"/>
      <c r="H202" s="291"/>
      <c r="I202" s="496"/>
      <c r="J202" s="496"/>
      <c r="K202" s="291"/>
      <c r="L202" s="291"/>
      <c r="M202" s="291"/>
      <c r="N202" s="291"/>
      <c r="O202" s="2"/>
      <c r="P202" s="2"/>
      <c r="Q202" s="2"/>
      <c r="R202" s="2"/>
      <c r="S202" s="2"/>
      <c r="T202" s="2"/>
      <c r="U202" s="2"/>
      <c r="V202" s="2"/>
      <c r="W202" s="2"/>
    </row>
    <row r="203" spans="1:23" ht="15.75" customHeight="1" x14ac:dyDescent="0.2">
      <c r="A203" s="2"/>
      <c r="B203" s="2"/>
      <c r="C203" s="2"/>
      <c r="D203" s="2"/>
      <c r="E203" s="2"/>
      <c r="F203" s="2"/>
      <c r="G203" s="291"/>
      <c r="H203" s="291"/>
      <c r="I203" s="496"/>
      <c r="J203" s="496"/>
      <c r="K203" s="291"/>
      <c r="L203" s="291"/>
      <c r="M203" s="291"/>
      <c r="N203" s="291"/>
      <c r="O203" s="2"/>
      <c r="P203" s="2"/>
      <c r="Q203" s="2"/>
      <c r="R203" s="2"/>
      <c r="S203" s="2"/>
      <c r="T203" s="2"/>
      <c r="U203" s="2"/>
      <c r="V203" s="2"/>
      <c r="W203" s="2"/>
    </row>
    <row r="204" spans="1:23" ht="15.75" customHeight="1" x14ac:dyDescent="0.2">
      <c r="A204" s="2"/>
      <c r="B204" s="2"/>
      <c r="C204" s="2"/>
      <c r="D204" s="2"/>
      <c r="E204" s="2"/>
      <c r="F204" s="2"/>
      <c r="G204" s="291"/>
      <c r="H204" s="291"/>
      <c r="I204" s="496"/>
      <c r="J204" s="496"/>
      <c r="K204" s="291"/>
      <c r="L204" s="291"/>
      <c r="M204" s="291"/>
      <c r="N204" s="291"/>
      <c r="O204" s="2"/>
      <c r="P204" s="2"/>
      <c r="Q204" s="2"/>
      <c r="R204" s="2"/>
      <c r="S204" s="2"/>
      <c r="T204" s="2"/>
      <c r="U204" s="2"/>
      <c r="V204" s="2"/>
      <c r="W204" s="2"/>
    </row>
    <row r="205" spans="1:23" ht="15.75" customHeight="1" x14ac:dyDescent="0.2">
      <c r="A205" s="2"/>
      <c r="B205" s="2"/>
      <c r="C205" s="2"/>
      <c r="D205" s="2"/>
      <c r="E205" s="2"/>
      <c r="F205" s="2"/>
      <c r="G205" s="291"/>
      <c r="H205" s="291"/>
      <c r="I205" s="496"/>
      <c r="J205" s="496"/>
      <c r="K205" s="291"/>
      <c r="L205" s="291"/>
      <c r="M205" s="291"/>
      <c r="N205" s="291"/>
      <c r="O205" s="2"/>
      <c r="P205" s="2"/>
      <c r="Q205" s="2"/>
      <c r="R205" s="2"/>
      <c r="S205" s="2"/>
      <c r="T205" s="2"/>
      <c r="U205" s="2"/>
      <c r="V205" s="2"/>
      <c r="W205" s="2"/>
    </row>
    <row r="206" spans="1:23" ht="15.75" customHeight="1" x14ac:dyDescent="0.2">
      <c r="A206" s="2"/>
      <c r="B206" s="2"/>
      <c r="C206" s="2"/>
      <c r="D206" s="2"/>
      <c r="E206" s="2"/>
      <c r="F206" s="2"/>
      <c r="G206" s="291"/>
      <c r="H206" s="291"/>
      <c r="I206" s="496"/>
      <c r="J206" s="496"/>
      <c r="K206" s="291"/>
      <c r="L206" s="291"/>
      <c r="M206" s="291"/>
      <c r="N206" s="291"/>
      <c r="O206" s="2"/>
      <c r="P206" s="2"/>
      <c r="Q206" s="2"/>
      <c r="R206" s="2"/>
      <c r="S206" s="2"/>
      <c r="T206" s="2"/>
      <c r="U206" s="2"/>
      <c r="V206" s="2"/>
      <c r="W206" s="2"/>
    </row>
    <row r="207" spans="1:23" ht="15.75" customHeight="1" x14ac:dyDescent="0.2">
      <c r="A207" s="2"/>
      <c r="B207" s="2"/>
      <c r="C207" s="2"/>
      <c r="D207" s="2"/>
      <c r="E207" s="2"/>
      <c r="F207" s="2"/>
      <c r="G207" s="291"/>
      <c r="H207" s="291"/>
      <c r="I207" s="496"/>
      <c r="J207" s="496"/>
      <c r="K207" s="291"/>
      <c r="L207" s="291"/>
      <c r="M207" s="291"/>
      <c r="N207" s="291"/>
      <c r="O207" s="2"/>
      <c r="P207" s="2"/>
      <c r="Q207" s="2"/>
      <c r="R207" s="2"/>
      <c r="S207" s="2"/>
      <c r="T207" s="2"/>
      <c r="U207" s="2"/>
      <c r="V207" s="2"/>
      <c r="W207" s="2"/>
    </row>
    <row r="208" spans="1:23" ht="15.75" customHeight="1" x14ac:dyDescent="0.2">
      <c r="A208" s="2"/>
      <c r="B208" s="2"/>
      <c r="C208" s="2"/>
      <c r="D208" s="2"/>
      <c r="E208" s="2"/>
      <c r="F208" s="2"/>
      <c r="G208" s="291"/>
      <c r="H208" s="291"/>
      <c r="I208" s="496"/>
      <c r="J208" s="496"/>
      <c r="K208" s="291"/>
      <c r="L208" s="291"/>
      <c r="M208" s="291"/>
      <c r="N208" s="291"/>
      <c r="O208" s="2"/>
      <c r="P208" s="2"/>
      <c r="Q208" s="2"/>
      <c r="R208" s="2"/>
      <c r="S208" s="2"/>
      <c r="T208" s="2"/>
      <c r="U208" s="2"/>
      <c r="V208" s="2"/>
      <c r="W208" s="2"/>
    </row>
    <row r="209" spans="1:23" ht="15.75" customHeight="1" x14ac:dyDescent="0.2">
      <c r="A209" s="2"/>
      <c r="B209" s="2"/>
      <c r="C209" s="2"/>
      <c r="D209" s="2"/>
      <c r="E209" s="2"/>
      <c r="F209" s="2"/>
      <c r="G209" s="291"/>
      <c r="H209" s="291"/>
      <c r="I209" s="496"/>
      <c r="J209" s="496"/>
      <c r="K209" s="291"/>
      <c r="L209" s="291"/>
      <c r="M209" s="291"/>
      <c r="N209" s="291"/>
      <c r="O209" s="2"/>
      <c r="P209" s="2"/>
      <c r="Q209" s="2"/>
      <c r="R209" s="2"/>
      <c r="S209" s="2"/>
      <c r="T209" s="2"/>
      <c r="U209" s="2"/>
      <c r="V209" s="2"/>
      <c r="W209" s="2"/>
    </row>
    <row r="210" spans="1:23" ht="15.75" customHeight="1" x14ac:dyDescent="0.2">
      <c r="A210" s="2"/>
      <c r="B210" s="2"/>
      <c r="C210" s="2"/>
      <c r="D210" s="2"/>
      <c r="E210" s="2"/>
      <c r="F210" s="2"/>
      <c r="G210" s="291"/>
      <c r="H210" s="291"/>
      <c r="I210" s="496"/>
      <c r="J210" s="496"/>
      <c r="K210" s="291"/>
      <c r="L210" s="291"/>
      <c r="M210" s="291"/>
      <c r="N210" s="291"/>
      <c r="O210" s="2"/>
      <c r="P210" s="2"/>
      <c r="Q210" s="2"/>
      <c r="R210" s="2"/>
      <c r="S210" s="2"/>
      <c r="T210" s="2"/>
      <c r="U210" s="2"/>
      <c r="V210" s="2"/>
      <c r="W210" s="2"/>
    </row>
    <row r="211" spans="1:23" ht="15.75" customHeight="1" x14ac:dyDescent="0.2">
      <c r="A211" s="2"/>
      <c r="B211" s="2"/>
      <c r="C211" s="2"/>
      <c r="D211" s="2"/>
      <c r="E211" s="2"/>
      <c r="F211" s="2"/>
      <c r="G211" s="291"/>
      <c r="H211" s="291"/>
      <c r="I211" s="496"/>
      <c r="J211" s="496"/>
      <c r="K211" s="291"/>
      <c r="L211" s="291"/>
      <c r="M211" s="291"/>
      <c r="N211" s="291"/>
      <c r="O211" s="2"/>
      <c r="P211" s="2"/>
      <c r="Q211" s="2"/>
      <c r="R211" s="2"/>
      <c r="S211" s="2"/>
      <c r="T211" s="2"/>
      <c r="U211" s="2"/>
      <c r="V211" s="2"/>
      <c r="W211" s="2"/>
    </row>
    <row r="212" spans="1:23" ht="15.75" customHeight="1" x14ac:dyDescent="0.2">
      <c r="A212" s="2"/>
      <c r="B212" s="2"/>
      <c r="C212" s="2"/>
      <c r="D212" s="2"/>
      <c r="E212" s="2"/>
      <c r="F212" s="2"/>
      <c r="G212" s="291"/>
      <c r="H212" s="291"/>
      <c r="I212" s="496"/>
      <c r="J212" s="496"/>
      <c r="K212" s="291"/>
      <c r="L212" s="291"/>
      <c r="M212" s="291"/>
      <c r="N212" s="291"/>
      <c r="O212" s="2"/>
      <c r="P212" s="2"/>
      <c r="Q212" s="2"/>
      <c r="R212" s="2"/>
      <c r="S212" s="2"/>
      <c r="T212" s="2"/>
      <c r="U212" s="2"/>
      <c r="V212" s="2"/>
      <c r="W212" s="2"/>
    </row>
    <row r="213" spans="1:23" ht="15.75" customHeight="1" x14ac:dyDescent="0.2">
      <c r="A213" s="2"/>
      <c r="B213" s="2"/>
      <c r="C213" s="2"/>
      <c r="D213" s="2"/>
      <c r="E213" s="2"/>
      <c r="F213" s="2"/>
      <c r="G213" s="291"/>
      <c r="H213" s="291"/>
      <c r="I213" s="496"/>
      <c r="J213" s="496"/>
      <c r="K213" s="291"/>
      <c r="L213" s="291"/>
      <c r="M213" s="291"/>
      <c r="N213" s="291"/>
      <c r="O213" s="2"/>
      <c r="P213" s="2"/>
      <c r="Q213" s="2"/>
      <c r="R213" s="2"/>
      <c r="S213" s="2"/>
      <c r="T213" s="2"/>
      <c r="U213" s="2"/>
      <c r="V213" s="2"/>
      <c r="W213" s="2"/>
    </row>
    <row r="214" spans="1:23" ht="15.75" customHeight="1" x14ac:dyDescent="0.2">
      <c r="A214" s="2"/>
      <c r="B214" s="2"/>
      <c r="C214" s="2"/>
      <c r="D214" s="2"/>
      <c r="E214" s="2"/>
      <c r="F214" s="2"/>
      <c r="G214" s="291"/>
      <c r="H214" s="291"/>
      <c r="I214" s="496"/>
      <c r="J214" s="496"/>
      <c r="K214" s="291"/>
      <c r="L214" s="291"/>
      <c r="M214" s="291"/>
      <c r="N214" s="291"/>
      <c r="O214" s="2"/>
      <c r="P214" s="2"/>
      <c r="Q214" s="2"/>
      <c r="R214" s="2"/>
      <c r="S214" s="2"/>
      <c r="T214" s="2"/>
      <c r="U214" s="2"/>
      <c r="V214" s="2"/>
      <c r="W214" s="2"/>
    </row>
    <row r="215" spans="1:23" ht="15.75" customHeight="1" x14ac:dyDescent="0.2">
      <c r="A215" s="2"/>
      <c r="B215" s="2"/>
      <c r="C215" s="2"/>
      <c r="D215" s="2"/>
      <c r="E215" s="2"/>
      <c r="F215" s="2"/>
      <c r="G215" s="291"/>
      <c r="H215" s="291"/>
      <c r="I215" s="496"/>
      <c r="J215" s="496"/>
      <c r="K215" s="291"/>
      <c r="L215" s="291"/>
      <c r="M215" s="291"/>
      <c r="N215" s="291"/>
      <c r="O215" s="2"/>
      <c r="P215" s="2"/>
      <c r="Q215" s="2"/>
      <c r="R215" s="2"/>
      <c r="S215" s="2"/>
      <c r="T215" s="2"/>
      <c r="U215" s="2"/>
      <c r="V215" s="2"/>
      <c r="W215" s="2"/>
    </row>
    <row r="216" spans="1:23" ht="15.75" customHeight="1" x14ac:dyDescent="0.2">
      <c r="A216" s="2"/>
      <c r="B216" s="2"/>
      <c r="C216" s="2"/>
      <c r="D216" s="2"/>
      <c r="E216" s="2"/>
      <c r="F216" s="2"/>
      <c r="G216" s="291"/>
      <c r="H216" s="291"/>
      <c r="I216" s="496"/>
      <c r="J216" s="496"/>
      <c r="K216" s="291"/>
      <c r="L216" s="291"/>
      <c r="M216" s="291"/>
      <c r="N216" s="291"/>
      <c r="O216" s="2"/>
      <c r="P216" s="2"/>
      <c r="Q216" s="2"/>
      <c r="R216" s="2"/>
      <c r="S216" s="2"/>
      <c r="T216" s="2"/>
      <c r="U216" s="2"/>
      <c r="V216" s="2"/>
      <c r="W216" s="2"/>
    </row>
    <row r="217" spans="1:23" ht="15.75" customHeight="1" x14ac:dyDescent="0.2">
      <c r="A217" s="2"/>
      <c r="B217" s="2"/>
      <c r="C217" s="2"/>
      <c r="D217" s="2"/>
      <c r="E217" s="2"/>
      <c r="F217" s="2"/>
      <c r="G217" s="291"/>
      <c r="H217" s="291"/>
      <c r="I217" s="496"/>
      <c r="J217" s="496"/>
      <c r="K217" s="291"/>
      <c r="L217" s="291"/>
      <c r="M217" s="291"/>
      <c r="N217" s="291"/>
      <c r="O217" s="2"/>
      <c r="P217" s="2"/>
      <c r="Q217" s="2"/>
      <c r="R217" s="2"/>
      <c r="S217" s="2"/>
      <c r="T217" s="2"/>
      <c r="U217" s="2"/>
      <c r="V217" s="2"/>
      <c r="W217" s="2"/>
    </row>
    <row r="218" spans="1:23" ht="15.75" customHeight="1" x14ac:dyDescent="0.2">
      <c r="A218" s="2"/>
      <c r="B218" s="2"/>
      <c r="C218" s="2"/>
      <c r="D218" s="2"/>
      <c r="E218" s="2"/>
      <c r="F218" s="2"/>
      <c r="G218" s="291"/>
      <c r="H218" s="291"/>
      <c r="I218" s="496"/>
      <c r="J218" s="496"/>
      <c r="K218" s="291"/>
      <c r="L218" s="291"/>
      <c r="M218" s="291"/>
      <c r="N218" s="291"/>
      <c r="O218" s="2"/>
      <c r="P218" s="2"/>
      <c r="Q218" s="2"/>
      <c r="R218" s="2"/>
      <c r="S218" s="2"/>
      <c r="T218" s="2"/>
      <c r="U218" s="2"/>
      <c r="V218" s="2"/>
      <c r="W218" s="2"/>
    </row>
    <row r="219" spans="1:23" ht="15.75" customHeight="1" x14ac:dyDescent="0.2">
      <c r="A219" s="2"/>
      <c r="B219" s="2"/>
      <c r="C219" s="2"/>
      <c r="D219" s="2"/>
      <c r="E219" s="2"/>
      <c r="F219" s="2"/>
      <c r="G219" s="291"/>
      <c r="H219" s="291"/>
      <c r="I219" s="496"/>
      <c r="J219" s="496"/>
      <c r="K219" s="291"/>
      <c r="L219" s="291"/>
      <c r="M219" s="291"/>
      <c r="N219" s="291"/>
      <c r="O219" s="2"/>
      <c r="P219" s="2"/>
      <c r="Q219" s="2"/>
      <c r="R219" s="2"/>
      <c r="S219" s="2"/>
      <c r="T219" s="2"/>
      <c r="U219" s="2"/>
      <c r="V219" s="2"/>
      <c r="W219" s="2"/>
    </row>
    <row r="220" spans="1:23" ht="15.75" customHeight="1" x14ac:dyDescent="0.2">
      <c r="A220" s="2"/>
      <c r="B220" s="2"/>
      <c r="C220" s="2"/>
      <c r="D220" s="2"/>
      <c r="E220" s="2"/>
      <c r="F220" s="2"/>
      <c r="G220" s="291"/>
      <c r="H220" s="291"/>
      <c r="I220" s="496"/>
      <c r="J220" s="496"/>
      <c r="K220" s="291"/>
      <c r="L220" s="291"/>
      <c r="M220" s="291"/>
      <c r="N220" s="291"/>
      <c r="O220" s="2"/>
      <c r="P220" s="2"/>
      <c r="Q220" s="2"/>
      <c r="R220" s="2"/>
      <c r="S220" s="2"/>
      <c r="T220" s="2"/>
      <c r="U220" s="2"/>
      <c r="V220" s="2"/>
      <c r="W220" s="2"/>
    </row>
    <row r="221" spans="1:23" ht="15.75" customHeight="1" x14ac:dyDescent="0.2">
      <c r="A221" s="2"/>
      <c r="B221" s="2"/>
      <c r="C221" s="2"/>
      <c r="D221" s="2"/>
      <c r="E221" s="2"/>
      <c r="F221" s="2"/>
      <c r="G221" s="291"/>
      <c r="H221" s="291"/>
      <c r="I221" s="496"/>
      <c r="J221" s="496"/>
      <c r="K221" s="291"/>
      <c r="L221" s="291"/>
      <c r="M221" s="291"/>
      <c r="N221" s="291"/>
      <c r="O221" s="2"/>
      <c r="P221" s="2"/>
      <c r="Q221" s="2"/>
      <c r="R221" s="2"/>
      <c r="S221" s="2"/>
      <c r="T221" s="2"/>
      <c r="U221" s="2"/>
      <c r="V221" s="2"/>
      <c r="W221" s="2"/>
    </row>
    <row r="222" spans="1:23" ht="15.75" customHeight="1" x14ac:dyDescent="0.2">
      <c r="A222" s="2"/>
      <c r="B222" s="2"/>
      <c r="C222" s="2"/>
      <c r="D222" s="2"/>
      <c r="E222" s="2"/>
      <c r="F222" s="2"/>
      <c r="G222" s="291"/>
      <c r="H222" s="291"/>
      <c r="I222" s="496"/>
      <c r="J222" s="496"/>
      <c r="K222" s="291"/>
      <c r="L222" s="291"/>
      <c r="M222" s="291"/>
      <c r="N222" s="291"/>
      <c r="O222" s="2"/>
      <c r="P222" s="2"/>
      <c r="Q222" s="2"/>
      <c r="R222" s="2"/>
      <c r="S222" s="2"/>
      <c r="T222" s="2"/>
      <c r="U222" s="2"/>
      <c r="V222" s="2"/>
      <c r="W222" s="2"/>
    </row>
    <row r="223" spans="1:23" ht="15.75" customHeight="1" x14ac:dyDescent="0.2">
      <c r="A223" s="2"/>
      <c r="B223" s="2"/>
      <c r="C223" s="2"/>
      <c r="D223" s="2"/>
      <c r="E223" s="2"/>
      <c r="F223" s="2"/>
      <c r="G223" s="291"/>
      <c r="H223" s="291"/>
      <c r="I223" s="496"/>
      <c r="J223" s="496"/>
      <c r="K223" s="291"/>
      <c r="L223" s="291"/>
      <c r="M223" s="291"/>
      <c r="N223" s="291"/>
      <c r="O223" s="2"/>
      <c r="P223" s="2"/>
      <c r="Q223" s="2"/>
      <c r="R223" s="2"/>
      <c r="S223" s="2"/>
      <c r="T223" s="2"/>
      <c r="U223" s="2"/>
      <c r="V223" s="2"/>
      <c r="W223" s="2"/>
    </row>
    <row r="224" spans="1:23" ht="15.75" customHeight="1" x14ac:dyDescent="0.2">
      <c r="A224" s="2"/>
      <c r="B224" s="2"/>
      <c r="C224" s="2"/>
      <c r="D224" s="2"/>
      <c r="E224" s="2"/>
      <c r="F224" s="2"/>
      <c r="G224" s="291"/>
      <c r="H224" s="291"/>
      <c r="I224" s="496"/>
      <c r="J224" s="496"/>
      <c r="K224" s="291"/>
      <c r="L224" s="291"/>
      <c r="M224" s="291"/>
      <c r="N224" s="291"/>
      <c r="O224" s="2"/>
      <c r="P224" s="2"/>
      <c r="Q224" s="2"/>
      <c r="R224" s="2"/>
      <c r="S224" s="2"/>
      <c r="T224" s="2"/>
      <c r="U224" s="2"/>
      <c r="V224" s="2"/>
      <c r="W224" s="2"/>
    </row>
    <row r="225" spans="1:23" ht="15.75" customHeight="1" x14ac:dyDescent="0.2">
      <c r="A225" s="2"/>
      <c r="B225" s="2"/>
      <c r="C225" s="2"/>
      <c r="D225" s="2"/>
      <c r="E225" s="2"/>
      <c r="F225" s="2"/>
      <c r="G225" s="291"/>
      <c r="H225" s="291"/>
      <c r="I225" s="496"/>
      <c r="J225" s="496"/>
      <c r="K225" s="291"/>
      <c r="L225" s="291"/>
      <c r="M225" s="291"/>
      <c r="N225" s="291"/>
      <c r="O225" s="2"/>
      <c r="P225" s="2"/>
      <c r="Q225" s="2"/>
      <c r="R225" s="2"/>
      <c r="S225" s="2"/>
      <c r="T225" s="2"/>
      <c r="U225" s="2"/>
      <c r="V225" s="2"/>
      <c r="W225" s="2"/>
    </row>
    <row r="226" spans="1:23" ht="15.75" customHeight="1" x14ac:dyDescent="0.2">
      <c r="A226" s="2"/>
      <c r="B226" s="2"/>
      <c r="C226" s="2"/>
      <c r="D226" s="2"/>
      <c r="E226" s="2"/>
      <c r="F226" s="2"/>
      <c r="G226" s="291"/>
      <c r="H226" s="291"/>
      <c r="I226" s="496"/>
      <c r="J226" s="496"/>
      <c r="K226" s="291"/>
      <c r="L226" s="291"/>
      <c r="M226" s="291"/>
      <c r="N226" s="291"/>
      <c r="O226" s="2"/>
      <c r="P226" s="2"/>
      <c r="Q226" s="2"/>
      <c r="R226" s="2"/>
      <c r="S226" s="2"/>
      <c r="T226" s="2"/>
      <c r="U226" s="2"/>
      <c r="V226" s="2"/>
      <c r="W226" s="2"/>
    </row>
    <row r="227" spans="1:23" ht="15.75" customHeight="1" x14ac:dyDescent="0.2">
      <c r="A227" s="2"/>
      <c r="B227" s="2"/>
      <c r="C227" s="2"/>
      <c r="D227" s="2"/>
      <c r="E227" s="2"/>
      <c r="F227" s="2"/>
      <c r="G227" s="291"/>
      <c r="H227" s="291"/>
      <c r="I227" s="496"/>
      <c r="J227" s="496"/>
      <c r="K227" s="291"/>
      <c r="L227" s="291"/>
      <c r="M227" s="291"/>
      <c r="N227" s="291"/>
      <c r="O227" s="2"/>
      <c r="P227" s="2"/>
      <c r="Q227" s="2"/>
      <c r="R227" s="2"/>
      <c r="S227" s="2"/>
      <c r="T227" s="2"/>
      <c r="U227" s="2"/>
      <c r="V227" s="2"/>
      <c r="W227" s="2"/>
    </row>
    <row r="228" spans="1:23" ht="15.75" customHeight="1" x14ac:dyDescent="0.2">
      <c r="A228" s="2"/>
      <c r="B228" s="2"/>
      <c r="C228" s="2"/>
      <c r="D228" s="2"/>
      <c r="E228" s="2"/>
      <c r="F228" s="2"/>
      <c r="G228" s="291"/>
      <c r="H228" s="291"/>
      <c r="I228" s="496"/>
      <c r="J228" s="496"/>
      <c r="K228" s="291"/>
      <c r="L228" s="291"/>
      <c r="M228" s="291"/>
      <c r="N228" s="291"/>
      <c r="O228" s="2"/>
      <c r="P228" s="2"/>
      <c r="Q228" s="2"/>
      <c r="R228" s="2"/>
      <c r="S228" s="2"/>
      <c r="T228" s="2"/>
      <c r="U228" s="2"/>
      <c r="V228" s="2"/>
      <c r="W228" s="2"/>
    </row>
    <row r="229" spans="1:23" ht="15.75" customHeight="1" x14ac:dyDescent="0.2">
      <c r="A229" s="2"/>
      <c r="B229" s="2"/>
      <c r="C229" s="2"/>
      <c r="D229" s="2"/>
      <c r="E229" s="2"/>
      <c r="F229" s="2"/>
      <c r="G229" s="291"/>
      <c r="H229" s="291"/>
      <c r="I229" s="496"/>
      <c r="J229" s="496"/>
      <c r="K229" s="291"/>
      <c r="L229" s="291"/>
      <c r="M229" s="291"/>
      <c r="N229" s="291"/>
      <c r="O229" s="2"/>
      <c r="P229" s="2"/>
      <c r="Q229" s="2"/>
      <c r="R229" s="2"/>
      <c r="S229" s="2"/>
      <c r="T229" s="2"/>
      <c r="U229" s="2"/>
      <c r="V229" s="2"/>
      <c r="W229" s="2"/>
    </row>
    <row r="230" spans="1:23" ht="15.75" customHeight="1" x14ac:dyDescent="0.2">
      <c r="A230" s="2"/>
      <c r="B230" s="2"/>
      <c r="C230" s="2"/>
      <c r="D230" s="2"/>
      <c r="E230" s="2"/>
      <c r="F230" s="2"/>
      <c r="G230" s="291"/>
      <c r="H230" s="291"/>
      <c r="I230" s="496"/>
      <c r="J230" s="496"/>
      <c r="K230" s="291"/>
      <c r="L230" s="291"/>
      <c r="M230" s="291"/>
      <c r="N230" s="291"/>
      <c r="O230" s="2"/>
      <c r="P230" s="2"/>
      <c r="Q230" s="2"/>
      <c r="R230" s="2"/>
      <c r="S230" s="2"/>
      <c r="T230" s="2"/>
      <c r="U230" s="2"/>
      <c r="V230" s="2"/>
      <c r="W230" s="2"/>
    </row>
    <row r="231" spans="1:23" ht="15.75" customHeight="1" x14ac:dyDescent="0.2">
      <c r="A231" s="2"/>
      <c r="B231" s="2"/>
      <c r="C231" s="2"/>
      <c r="D231" s="2"/>
      <c r="E231" s="2"/>
      <c r="F231" s="2"/>
      <c r="G231" s="291"/>
      <c r="H231" s="291"/>
      <c r="I231" s="496"/>
      <c r="J231" s="496"/>
      <c r="K231" s="291"/>
      <c r="L231" s="291"/>
      <c r="M231" s="291"/>
      <c r="N231" s="291"/>
      <c r="O231" s="2"/>
      <c r="P231" s="2"/>
      <c r="Q231" s="2"/>
      <c r="R231" s="2"/>
      <c r="S231" s="2"/>
      <c r="T231" s="2"/>
      <c r="U231" s="2"/>
      <c r="V231" s="2"/>
      <c r="W231" s="2"/>
    </row>
    <row r="232" spans="1:23" ht="15.75" customHeight="1" x14ac:dyDescent="0.2">
      <c r="A232" s="2"/>
      <c r="B232" s="2"/>
      <c r="C232" s="2"/>
      <c r="D232" s="2"/>
      <c r="E232" s="2"/>
      <c r="F232" s="2"/>
      <c r="G232" s="291"/>
      <c r="H232" s="291"/>
      <c r="I232" s="496"/>
      <c r="J232" s="496"/>
      <c r="K232" s="291"/>
      <c r="L232" s="291"/>
      <c r="M232" s="291"/>
      <c r="N232" s="291"/>
      <c r="O232" s="2"/>
      <c r="P232" s="2"/>
      <c r="Q232" s="2"/>
      <c r="R232" s="2"/>
      <c r="S232" s="2"/>
      <c r="T232" s="2"/>
      <c r="U232" s="2"/>
      <c r="V232" s="2"/>
      <c r="W232" s="2"/>
    </row>
    <row r="233" spans="1:23" ht="15.75" customHeight="1" x14ac:dyDescent="0.2">
      <c r="A233" s="2"/>
      <c r="B233" s="2"/>
      <c r="C233" s="2"/>
      <c r="D233" s="2"/>
      <c r="E233" s="2"/>
      <c r="F233" s="2"/>
      <c r="G233" s="291"/>
      <c r="H233" s="291"/>
      <c r="I233" s="496"/>
      <c r="J233" s="496"/>
      <c r="K233" s="291"/>
      <c r="L233" s="291"/>
      <c r="M233" s="291"/>
      <c r="N233" s="291"/>
      <c r="O233" s="2"/>
      <c r="P233" s="2"/>
      <c r="Q233" s="2"/>
      <c r="R233" s="2"/>
      <c r="S233" s="2"/>
      <c r="T233" s="2"/>
      <c r="U233" s="2"/>
      <c r="V233" s="2"/>
      <c r="W233" s="2"/>
    </row>
    <row r="234" spans="1:23" ht="15.75" customHeight="1" x14ac:dyDescent="0.2">
      <c r="A234" s="2"/>
      <c r="B234" s="2"/>
      <c r="C234" s="2"/>
      <c r="D234" s="2"/>
      <c r="E234" s="2"/>
      <c r="F234" s="2"/>
      <c r="G234" s="291"/>
      <c r="H234" s="291"/>
      <c r="I234" s="496"/>
      <c r="J234" s="496"/>
      <c r="K234" s="291"/>
      <c r="L234" s="291"/>
      <c r="M234" s="291"/>
      <c r="N234" s="291"/>
      <c r="O234" s="2"/>
      <c r="P234" s="2"/>
      <c r="Q234" s="2"/>
      <c r="R234" s="2"/>
      <c r="S234" s="2"/>
      <c r="T234" s="2"/>
      <c r="U234" s="2"/>
      <c r="V234" s="2"/>
      <c r="W234" s="2"/>
    </row>
    <row r="235" spans="1:23" ht="15.75" customHeight="1" x14ac:dyDescent="0.2">
      <c r="A235" s="2"/>
      <c r="B235" s="2"/>
      <c r="C235" s="2"/>
      <c r="D235" s="2"/>
      <c r="E235" s="2"/>
      <c r="F235" s="2"/>
      <c r="G235" s="291"/>
      <c r="H235" s="291"/>
      <c r="I235" s="496"/>
      <c r="J235" s="496"/>
      <c r="K235" s="291"/>
      <c r="L235" s="291"/>
      <c r="M235" s="291"/>
      <c r="N235" s="291"/>
      <c r="O235" s="2"/>
      <c r="P235" s="2"/>
      <c r="Q235" s="2"/>
      <c r="R235" s="2"/>
      <c r="S235" s="2"/>
      <c r="T235" s="2"/>
      <c r="U235" s="2"/>
      <c r="V235" s="2"/>
      <c r="W235" s="2"/>
    </row>
    <row r="236" spans="1:23" ht="15.75" customHeight="1" x14ac:dyDescent="0.2">
      <c r="A236" s="2"/>
      <c r="B236" s="2"/>
      <c r="C236" s="2"/>
      <c r="D236" s="2"/>
      <c r="E236" s="2"/>
      <c r="F236" s="2"/>
      <c r="G236" s="291"/>
      <c r="H236" s="291"/>
      <c r="I236" s="496"/>
      <c r="J236" s="496"/>
      <c r="K236" s="291"/>
      <c r="L236" s="291"/>
      <c r="M236" s="291"/>
      <c r="N236" s="291"/>
      <c r="O236" s="2"/>
      <c r="P236" s="2"/>
      <c r="Q236" s="2"/>
      <c r="R236" s="2"/>
      <c r="S236" s="2"/>
      <c r="T236" s="2"/>
      <c r="U236" s="2"/>
      <c r="V236" s="2"/>
      <c r="W236" s="2"/>
    </row>
    <row r="237" spans="1:23" ht="15.75" customHeight="1" x14ac:dyDescent="0.2">
      <c r="A237" s="2"/>
      <c r="B237" s="2"/>
      <c r="C237" s="2"/>
      <c r="D237" s="2"/>
      <c r="E237" s="2"/>
      <c r="F237" s="2"/>
      <c r="G237" s="291"/>
      <c r="H237" s="291"/>
      <c r="I237" s="496"/>
      <c r="J237" s="496"/>
      <c r="K237" s="291"/>
      <c r="L237" s="291"/>
      <c r="M237" s="291"/>
      <c r="N237" s="291"/>
      <c r="O237" s="2"/>
      <c r="P237" s="2"/>
      <c r="Q237" s="2"/>
      <c r="R237" s="2"/>
      <c r="S237" s="2"/>
      <c r="T237" s="2"/>
      <c r="U237" s="2"/>
      <c r="V237" s="2"/>
      <c r="W237" s="2"/>
    </row>
    <row r="238" spans="1:23" ht="15.75" customHeight="1" x14ac:dyDescent="0.2">
      <c r="A238" s="2"/>
      <c r="B238" s="2"/>
      <c r="C238" s="2"/>
      <c r="D238" s="2"/>
      <c r="E238" s="2"/>
      <c r="F238" s="2"/>
      <c r="G238" s="291"/>
      <c r="H238" s="291"/>
      <c r="I238" s="496"/>
      <c r="J238" s="496"/>
      <c r="K238" s="291"/>
      <c r="L238" s="291"/>
      <c r="M238" s="291"/>
      <c r="N238" s="291"/>
      <c r="O238" s="2"/>
      <c r="P238" s="2"/>
      <c r="Q238" s="2"/>
      <c r="R238" s="2"/>
      <c r="S238" s="2"/>
      <c r="T238" s="2"/>
      <c r="U238" s="2"/>
      <c r="V238" s="2"/>
      <c r="W238" s="2"/>
    </row>
    <row r="239" spans="1:23" ht="15.75" customHeight="1" x14ac:dyDescent="0.2">
      <c r="A239" s="2"/>
      <c r="B239" s="2"/>
      <c r="C239" s="2"/>
      <c r="D239" s="2"/>
      <c r="E239" s="2"/>
      <c r="F239" s="2"/>
      <c r="G239" s="291"/>
      <c r="H239" s="291"/>
      <c r="I239" s="496"/>
      <c r="J239" s="496"/>
      <c r="K239" s="291"/>
      <c r="L239" s="291"/>
      <c r="M239" s="291"/>
      <c r="N239" s="291"/>
      <c r="O239" s="2"/>
      <c r="P239" s="2"/>
      <c r="Q239" s="2"/>
      <c r="R239" s="2"/>
      <c r="S239" s="2"/>
      <c r="T239" s="2"/>
      <c r="U239" s="2"/>
      <c r="V239" s="2"/>
      <c r="W239" s="2"/>
    </row>
    <row r="240" spans="1:23" ht="15.75" customHeight="1" x14ac:dyDescent="0.2">
      <c r="A240" s="2"/>
      <c r="B240" s="2"/>
      <c r="C240" s="2"/>
      <c r="D240" s="2"/>
      <c r="E240" s="2"/>
      <c r="F240" s="2"/>
      <c r="G240" s="291"/>
      <c r="H240" s="291"/>
      <c r="I240" s="496"/>
      <c r="J240" s="496"/>
      <c r="K240" s="291"/>
      <c r="L240" s="291"/>
      <c r="M240" s="291"/>
      <c r="N240" s="291"/>
      <c r="O240" s="2"/>
      <c r="P240" s="2"/>
      <c r="Q240" s="2"/>
      <c r="R240" s="2"/>
      <c r="S240" s="2"/>
      <c r="T240" s="2"/>
      <c r="U240" s="2"/>
      <c r="V240" s="2"/>
      <c r="W240" s="2"/>
    </row>
    <row r="241" spans="1:23" ht="15.75" customHeight="1" x14ac:dyDescent="0.2">
      <c r="A241" s="2"/>
      <c r="B241" s="2"/>
      <c r="C241" s="2"/>
      <c r="D241" s="2"/>
      <c r="E241" s="2"/>
      <c r="F241" s="2"/>
      <c r="G241" s="291"/>
      <c r="H241" s="291"/>
      <c r="I241" s="496"/>
      <c r="J241" s="496"/>
      <c r="K241" s="291"/>
      <c r="L241" s="291"/>
      <c r="M241" s="291"/>
      <c r="N241" s="291"/>
      <c r="O241" s="2"/>
      <c r="P241" s="2"/>
      <c r="Q241" s="2"/>
      <c r="R241" s="2"/>
      <c r="S241" s="2"/>
      <c r="T241" s="2"/>
      <c r="U241" s="2"/>
      <c r="V241" s="2"/>
      <c r="W241" s="2"/>
    </row>
    <row r="242" spans="1:23" ht="15.75" customHeight="1" x14ac:dyDescent="0.2">
      <c r="A242" s="2"/>
      <c r="B242" s="2"/>
      <c r="C242" s="2"/>
      <c r="D242" s="2"/>
      <c r="E242" s="2"/>
      <c r="F242" s="2"/>
      <c r="G242" s="291"/>
      <c r="H242" s="291"/>
      <c r="I242" s="496"/>
      <c r="J242" s="496"/>
      <c r="K242" s="291"/>
      <c r="L242" s="291"/>
      <c r="M242" s="291"/>
      <c r="N242" s="291"/>
      <c r="O242" s="2"/>
      <c r="P242" s="2"/>
      <c r="Q242" s="2"/>
      <c r="R242" s="2"/>
      <c r="S242" s="2"/>
      <c r="T242" s="2"/>
      <c r="U242" s="2"/>
      <c r="V242" s="2"/>
      <c r="W242" s="2"/>
    </row>
    <row r="243" spans="1:23" ht="15.75" customHeight="1" x14ac:dyDescent="0.2">
      <c r="A243" s="2"/>
      <c r="B243" s="2"/>
      <c r="C243" s="2"/>
      <c r="D243" s="2"/>
      <c r="E243" s="2"/>
      <c r="F243" s="2"/>
      <c r="G243" s="291"/>
      <c r="H243" s="291"/>
      <c r="I243" s="496"/>
      <c r="J243" s="496"/>
      <c r="K243" s="291"/>
      <c r="L243" s="291"/>
      <c r="M243" s="291"/>
      <c r="N243" s="291"/>
      <c r="O243" s="2"/>
      <c r="P243" s="2"/>
      <c r="Q243" s="2"/>
      <c r="R243" s="2"/>
      <c r="S243" s="2"/>
      <c r="T243" s="2"/>
      <c r="U243" s="2"/>
      <c r="V243" s="2"/>
      <c r="W243" s="2"/>
    </row>
    <row r="244" spans="1:23" ht="15.75" customHeight="1" x14ac:dyDescent="0.2">
      <c r="A244" s="2"/>
      <c r="B244" s="2"/>
      <c r="C244" s="2"/>
      <c r="D244" s="2"/>
      <c r="E244" s="2"/>
      <c r="F244" s="2"/>
      <c r="G244" s="291"/>
      <c r="H244" s="291"/>
      <c r="I244" s="496"/>
      <c r="J244" s="496"/>
      <c r="K244" s="291"/>
      <c r="L244" s="291"/>
      <c r="M244" s="291"/>
      <c r="N244" s="291"/>
      <c r="O244" s="2"/>
      <c r="P244" s="2"/>
      <c r="Q244" s="2"/>
      <c r="R244" s="2"/>
      <c r="S244" s="2"/>
      <c r="T244" s="2"/>
      <c r="U244" s="2"/>
      <c r="V244" s="2"/>
      <c r="W244" s="2"/>
    </row>
    <row r="245" spans="1:23" ht="15.75" customHeight="1" x14ac:dyDescent="0.2">
      <c r="A245" s="2"/>
      <c r="B245" s="2"/>
      <c r="C245" s="2"/>
      <c r="D245" s="2"/>
      <c r="E245" s="2"/>
      <c r="F245" s="2"/>
      <c r="G245" s="291"/>
      <c r="H245" s="291"/>
      <c r="I245" s="496"/>
      <c r="J245" s="496"/>
      <c r="K245" s="291"/>
      <c r="L245" s="291"/>
      <c r="M245" s="291"/>
      <c r="N245" s="291"/>
      <c r="O245" s="2"/>
      <c r="P245" s="2"/>
      <c r="Q245" s="2"/>
      <c r="R245" s="2"/>
      <c r="S245" s="2"/>
      <c r="T245" s="2"/>
      <c r="U245" s="2"/>
      <c r="V245" s="2"/>
      <c r="W245" s="2"/>
    </row>
    <row r="246" spans="1:23" ht="15.75" customHeight="1" x14ac:dyDescent="0.2">
      <c r="A246" s="2"/>
      <c r="B246" s="2"/>
      <c r="C246" s="2"/>
      <c r="D246" s="2"/>
      <c r="E246" s="2"/>
      <c r="F246" s="2"/>
      <c r="G246" s="291"/>
      <c r="H246" s="291"/>
      <c r="I246" s="496"/>
      <c r="J246" s="496"/>
      <c r="K246" s="291"/>
      <c r="L246" s="291"/>
      <c r="M246" s="291"/>
      <c r="N246" s="291"/>
      <c r="O246" s="2"/>
      <c r="P246" s="2"/>
      <c r="Q246" s="2"/>
      <c r="R246" s="2"/>
      <c r="S246" s="2"/>
      <c r="T246" s="2"/>
      <c r="U246" s="2"/>
      <c r="V246" s="2"/>
      <c r="W246" s="2"/>
    </row>
    <row r="247" spans="1:23" ht="15.75" customHeight="1" x14ac:dyDescent="0.2">
      <c r="A247" s="2"/>
      <c r="B247" s="2"/>
      <c r="C247" s="2"/>
      <c r="D247" s="2"/>
      <c r="E247" s="2"/>
      <c r="F247" s="2"/>
      <c r="G247" s="291"/>
      <c r="H247" s="291"/>
      <c r="I247" s="496"/>
      <c r="J247" s="496"/>
      <c r="K247" s="291"/>
      <c r="L247" s="291"/>
      <c r="M247" s="291"/>
      <c r="N247" s="291"/>
      <c r="O247" s="2"/>
      <c r="P247" s="2"/>
      <c r="Q247" s="2"/>
      <c r="R247" s="2"/>
      <c r="S247" s="2"/>
      <c r="T247" s="2"/>
      <c r="U247" s="2"/>
      <c r="V247" s="2"/>
      <c r="W247" s="2"/>
    </row>
    <row r="248" spans="1:23" ht="15.75" customHeight="1" x14ac:dyDescent="0.2">
      <c r="A248" s="2"/>
      <c r="B248" s="2"/>
      <c r="C248" s="2"/>
      <c r="D248" s="2"/>
      <c r="E248" s="2"/>
      <c r="F248" s="2"/>
      <c r="G248" s="291"/>
      <c r="H248" s="291"/>
      <c r="I248" s="496"/>
      <c r="J248" s="496"/>
      <c r="K248" s="291"/>
      <c r="L248" s="291"/>
      <c r="M248" s="291"/>
      <c r="N248" s="291"/>
      <c r="O248" s="2"/>
      <c r="P248" s="2"/>
      <c r="Q248" s="2"/>
      <c r="R248" s="2"/>
      <c r="S248" s="2"/>
      <c r="T248" s="2"/>
      <c r="U248" s="2"/>
      <c r="V248" s="2"/>
      <c r="W248" s="2"/>
    </row>
    <row r="249" spans="1:23" ht="15.75" customHeight="1" x14ac:dyDescent="0.2">
      <c r="A249" s="2"/>
      <c r="B249" s="2"/>
      <c r="C249" s="2"/>
      <c r="D249" s="2"/>
      <c r="E249" s="2"/>
      <c r="F249" s="2"/>
      <c r="G249" s="291"/>
      <c r="H249" s="291"/>
      <c r="I249" s="496"/>
      <c r="J249" s="496"/>
      <c r="K249" s="291"/>
      <c r="L249" s="291"/>
      <c r="M249" s="291"/>
      <c r="N249" s="291"/>
      <c r="O249" s="2"/>
      <c r="P249" s="2"/>
      <c r="Q249" s="2"/>
      <c r="R249" s="2"/>
      <c r="S249" s="2"/>
      <c r="T249" s="2"/>
      <c r="U249" s="2"/>
      <c r="V249" s="2"/>
      <c r="W249" s="2"/>
    </row>
    <row r="250" spans="1:23" ht="15.75" customHeight="1" x14ac:dyDescent="0.2">
      <c r="A250" s="2"/>
      <c r="B250" s="2"/>
      <c r="C250" s="2"/>
      <c r="D250" s="2"/>
      <c r="E250" s="2"/>
      <c r="F250" s="2"/>
      <c r="G250" s="291"/>
      <c r="H250" s="291"/>
      <c r="I250" s="496"/>
      <c r="J250" s="496"/>
      <c r="K250" s="291"/>
      <c r="L250" s="291"/>
      <c r="M250" s="291"/>
      <c r="N250" s="291"/>
      <c r="O250" s="2"/>
      <c r="P250" s="2"/>
      <c r="Q250" s="2"/>
      <c r="R250" s="2"/>
      <c r="S250" s="2"/>
      <c r="T250" s="2"/>
      <c r="U250" s="2"/>
      <c r="V250" s="2"/>
      <c r="W250" s="2"/>
    </row>
    <row r="251" spans="1:23" ht="15.75" customHeight="1" x14ac:dyDescent="0.2">
      <c r="A251" s="2"/>
      <c r="B251" s="2"/>
      <c r="C251" s="2"/>
      <c r="D251" s="2"/>
      <c r="E251" s="2"/>
      <c r="F251" s="2"/>
      <c r="G251" s="291"/>
      <c r="H251" s="291"/>
      <c r="I251" s="496"/>
      <c r="J251" s="496"/>
      <c r="K251" s="291"/>
      <c r="L251" s="291"/>
      <c r="M251" s="291"/>
      <c r="N251" s="291"/>
      <c r="O251" s="2"/>
      <c r="P251" s="2"/>
      <c r="Q251" s="2"/>
      <c r="R251" s="2"/>
      <c r="S251" s="2"/>
      <c r="T251" s="2"/>
      <c r="U251" s="2"/>
      <c r="V251" s="2"/>
      <c r="W251" s="2"/>
    </row>
    <row r="252" spans="1:23" ht="15.75" customHeight="1" x14ac:dyDescent="0.2">
      <c r="A252" s="2"/>
      <c r="B252" s="2"/>
      <c r="C252" s="2"/>
      <c r="D252" s="2"/>
      <c r="E252" s="2"/>
      <c r="F252" s="2"/>
      <c r="G252" s="291"/>
      <c r="H252" s="291"/>
      <c r="I252" s="496"/>
      <c r="J252" s="496"/>
      <c r="K252" s="291"/>
      <c r="L252" s="291"/>
      <c r="M252" s="291"/>
      <c r="N252" s="291"/>
      <c r="O252" s="2"/>
      <c r="P252" s="2"/>
      <c r="Q252" s="2"/>
      <c r="R252" s="2"/>
      <c r="S252" s="2"/>
      <c r="T252" s="2"/>
      <c r="U252" s="2"/>
      <c r="V252" s="2"/>
      <c r="W252" s="2"/>
    </row>
    <row r="253" spans="1:23" ht="15.75" customHeight="1" x14ac:dyDescent="0.2">
      <c r="A253" s="2"/>
      <c r="B253" s="2"/>
      <c r="C253" s="2"/>
      <c r="D253" s="2"/>
      <c r="E253" s="2"/>
      <c r="F253" s="2"/>
      <c r="G253" s="291"/>
      <c r="H253" s="291"/>
      <c r="I253" s="496"/>
      <c r="J253" s="496"/>
      <c r="K253" s="291"/>
      <c r="L253" s="291"/>
      <c r="M253" s="291"/>
      <c r="N253" s="291"/>
      <c r="O253" s="2"/>
      <c r="P253" s="2"/>
      <c r="Q253" s="2"/>
      <c r="R253" s="2"/>
      <c r="S253" s="2"/>
      <c r="T253" s="2"/>
      <c r="U253" s="2"/>
      <c r="V253" s="2"/>
      <c r="W253" s="2"/>
    </row>
    <row r="254" spans="1:23" ht="15.75" customHeight="1" x14ac:dyDescent="0.2">
      <c r="A254" s="2"/>
      <c r="B254" s="2"/>
      <c r="C254" s="2"/>
      <c r="D254" s="2"/>
      <c r="E254" s="2"/>
      <c r="F254" s="2"/>
      <c r="G254" s="291"/>
      <c r="H254" s="291"/>
      <c r="I254" s="496"/>
      <c r="J254" s="496"/>
      <c r="K254" s="291"/>
      <c r="L254" s="291"/>
      <c r="M254" s="291"/>
      <c r="N254" s="291"/>
      <c r="O254" s="2"/>
      <c r="P254" s="2"/>
      <c r="Q254" s="2"/>
      <c r="R254" s="2"/>
      <c r="S254" s="2"/>
      <c r="T254" s="2"/>
      <c r="U254" s="2"/>
      <c r="V254" s="2"/>
      <c r="W254" s="2"/>
    </row>
    <row r="255" spans="1:23" ht="15.75" customHeight="1" x14ac:dyDescent="0.2">
      <c r="A255" s="2"/>
      <c r="B255" s="2"/>
      <c r="C255" s="2"/>
      <c r="D255" s="2"/>
      <c r="E255" s="2"/>
      <c r="F255" s="2"/>
      <c r="G255" s="291"/>
      <c r="H255" s="291"/>
      <c r="I255" s="496"/>
      <c r="J255" s="496"/>
      <c r="K255" s="291"/>
      <c r="L255" s="291"/>
      <c r="M255" s="291"/>
      <c r="N255" s="291"/>
      <c r="O255" s="2"/>
      <c r="P255" s="2"/>
      <c r="Q255" s="2"/>
      <c r="R255" s="2"/>
      <c r="S255" s="2"/>
      <c r="T255" s="2"/>
      <c r="U255" s="2"/>
      <c r="V255" s="2"/>
      <c r="W255" s="2"/>
    </row>
    <row r="256" spans="1:23" ht="15.75" customHeight="1" x14ac:dyDescent="0.2">
      <c r="A256" s="2"/>
      <c r="B256" s="2"/>
      <c r="C256" s="2"/>
      <c r="D256" s="2"/>
      <c r="E256" s="2"/>
      <c r="F256" s="2"/>
      <c r="G256" s="291"/>
      <c r="H256" s="291"/>
      <c r="I256" s="496"/>
      <c r="J256" s="496"/>
      <c r="K256" s="291"/>
      <c r="L256" s="291"/>
      <c r="M256" s="291"/>
      <c r="N256" s="291"/>
      <c r="O256" s="2"/>
      <c r="P256" s="2"/>
      <c r="Q256" s="2"/>
      <c r="R256" s="2"/>
      <c r="S256" s="2"/>
      <c r="T256" s="2"/>
      <c r="U256" s="2"/>
      <c r="V256" s="2"/>
      <c r="W256" s="2"/>
    </row>
    <row r="257" spans="1:23" ht="15.75" customHeight="1" x14ac:dyDescent="0.2">
      <c r="A257" s="2"/>
      <c r="B257" s="2"/>
      <c r="C257" s="2"/>
      <c r="D257" s="2"/>
      <c r="E257" s="2"/>
      <c r="F257" s="2"/>
      <c r="G257" s="291"/>
      <c r="H257" s="291"/>
      <c r="I257" s="496"/>
      <c r="J257" s="496"/>
      <c r="K257" s="291"/>
      <c r="L257" s="291"/>
      <c r="M257" s="291"/>
      <c r="N257" s="291"/>
      <c r="O257" s="2"/>
      <c r="P257" s="2"/>
      <c r="Q257" s="2"/>
      <c r="R257" s="2"/>
      <c r="S257" s="2"/>
      <c r="T257" s="2"/>
      <c r="U257" s="2"/>
      <c r="V257" s="2"/>
      <c r="W257" s="2"/>
    </row>
    <row r="258" spans="1:23" ht="15.75" customHeight="1" x14ac:dyDescent="0.2">
      <c r="A258" s="2"/>
      <c r="B258" s="2"/>
      <c r="C258" s="2"/>
      <c r="D258" s="2"/>
      <c r="E258" s="2"/>
      <c r="F258" s="2"/>
      <c r="G258" s="291"/>
      <c r="H258" s="291"/>
      <c r="I258" s="496"/>
      <c r="J258" s="496"/>
      <c r="K258" s="291"/>
      <c r="L258" s="291"/>
      <c r="M258" s="291"/>
      <c r="N258" s="291"/>
      <c r="O258" s="2"/>
      <c r="P258" s="2"/>
      <c r="Q258" s="2"/>
      <c r="R258" s="2"/>
      <c r="S258" s="2"/>
      <c r="T258" s="2"/>
      <c r="U258" s="2"/>
      <c r="V258" s="2"/>
      <c r="W258" s="2"/>
    </row>
    <row r="259" spans="1:23" ht="15.75" customHeight="1" x14ac:dyDescent="0.2">
      <c r="A259" s="2"/>
      <c r="B259" s="2"/>
      <c r="C259" s="2"/>
      <c r="D259" s="2"/>
      <c r="E259" s="2"/>
      <c r="F259" s="2"/>
      <c r="G259" s="291"/>
      <c r="H259" s="291"/>
      <c r="I259" s="496"/>
      <c r="J259" s="496"/>
      <c r="K259" s="291"/>
      <c r="L259" s="291"/>
      <c r="M259" s="291"/>
      <c r="N259" s="291"/>
      <c r="O259" s="2"/>
      <c r="P259" s="2"/>
      <c r="Q259" s="2"/>
      <c r="R259" s="2"/>
      <c r="S259" s="2"/>
      <c r="T259" s="2"/>
      <c r="U259" s="2"/>
      <c r="V259" s="2"/>
      <c r="W259" s="2"/>
    </row>
    <row r="260" spans="1:23" ht="15.75" customHeight="1" x14ac:dyDescent="0.2">
      <c r="A260" s="2"/>
      <c r="B260" s="2"/>
      <c r="C260" s="2"/>
      <c r="D260" s="2"/>
      <c r="E260" s="2"/>
      <c r="F260" s="2"/>
      <c r="G260" s="291"/>
      <c r="H260" s="291"/>
      <c r="I260" s="496"/>
      <c r="J260" s="496"/>
      <c r="K260" s="291"/>
      <c r="L260" s="291"/>
      <c r="M260" s="291"/>
      <c r="N260" s="291"/>
      <c r="O260" s="2"/>
      <c r="P260" s="2"/>
      <c r="Q260" s="2"/>
      <c r="R260" s="2"/>
      <c r="S260" s="2"/>
      <c r="T260" s="2"/>
      <c r="U260" s="2"/>
      <c r="V260" s="2"/>
      <c r="W260" s="2"/>
    </row>
    <row r="261" spans="1:23" ht="15.75" customHeight="1" x14ac:dyDescent="0.2">
      <c r="A261" s="2"/>
      <c r="B261" s="2"/>
      <c r="C261" s="2"/>
      <c r="D261" s="2"/>
      <c r="E261" s="2"/>
      <c r="F261" s="2"/>
      <c r="G261" s="291"/>
      <c r="H261" s="291"/>
      <c r="I261" s="496"/>
      <c r="J261" s="496"/>
      <c r="K261" s="291"/>
      <c r="L261" s="291"/>
      <c r="M261" s="291"/>
      <c r="N261" s="291"/>
      <c r="O261" s="2"/>
      <c r="P261" s="2"/>
      <c r="Q261" s="2"/>
      <c r="R261" s="2"/>
      <c r="S261" s="2"/>
      <c r="T261" s="2"/>
      <c r="U261" s="2"/>
      <c r="V261" s="2"/>
      <c r="W261" s="2"/>
    </row>
    <row r="262" spans="1:23" ht="15.75" customHeight="1" x14ac:dyDescent="0.2">
      <c r="A262" s="2"/>
      <c r="B262" s="2"/>
      <c r="C262" s="2"/>
      <c r="D262" s="2"/>
      <c r="E262" s="2"/>
      <c r="F262" s="2"/>
      <c r="G262" s="291"/>
      <c r="H262" s="291"/>
      <c r="I262" s="496"/>
      <c r="J262" s="496"/>
      <c r="K262" s="291"/>
      <c r="L262" s="291"/>
      <c r="M262" s="291"/>
      <c r="N262" s="291"/>
      <c r="O262" s="2"/>
      <c r="P262" s="2"/>
      <c r="Q262" s="2"/>
      <c r="R262" s="2"/>
      <c r="S262" s="2"/>
      <c r="T262" s="2"/>
      <c r="U262" s="2"/>
      <c r="V262" s="2"/>
      <c r="W262" s="2"/>
    </row>
    <row r="263" spans="1:23" ht="15.75" customHeight="1" x14ac:dyDescent="0.2">
      <c r="A263" s="2"/>
      <c r="B263" s="2"/>
      <c r="C263" s="2"/>
      <c r="D263" s="2"/>
      <c r="E263" s="2"/>
      <c r="F263" s="2"/>
      <c r="G263" s="291"/>
      <c r="H263" s="291"/>
      <c r="I263" s="496"/>
      <c r="J263" s="496"/>
      <c r="K263" s="291"/>
      <c r="L263" s="291"/>
      <c r="M263" s="291"/>
      <c r="N263" s="291"/>
      <c r="O263" s="2"/>
      <c r="P263" s="2"/>
      <c r="Q263" s="2"/>
      <c r="R263" s="2"/>
      <c r="S263" s="2"/>
      <c r="T263" s="2"/>
      <c r="U263" s="2"/>
      <c r="V263" s="2"/>
      <c r="W263" s="2"/>
    </row>
    <row r="264" spans="1:23" ht="15.75" customHeight="1" x14ac:dyDescent="0.2">
      <c r="A264" s="2"/>
      <c r="B264" s="2"/>
      <c r="C264" s="2"/>
      <c r="D264" s="2"/>
      <c r="E264" s="2"/>
      <c r="F264" s="2"/>
      <c r="G264" s="291"/>
      <c r="H264" s="291"/>
      <c r="I264" s="496"/>
      <c r="J264" s="496"/>
      <c r="K264" s="291"/>
      <c r="L264" s="291"/>
      <c r="M264" s="291"/>
      <c r="N264" s="291"/>
      <c r="O264" s="2"/>
      <c r="P264" s="2"/>
      <c r="Q264" s="2"/>
      <c r="R264" s="2"/>
      <c r="S264" s="2"/>
      <c r="T264" s="2"/>
      <c r="U264" s="2"/>
      <c r="V264" s="2"/>
      <c r="W264" s="2"/>
    </row>
    <row r="265" spans="1:23" ht="15.75" customHeight="1" x14ac:dyDescent="0.2">
      <c r="A265" s="2"/>
      <c r="B265" s="2"/>
      <c r="C265" s="2"/>
      <c r="D265" s="2"/>
      <c r="E265" s="2"/>
      <c r="F265" s="2"/>
      <c r="G265" s="291"/>
      <c r="H265" s="291"/>
      <c r="I265" s="496"/>
      <c r="J265" s="496"/>
      <c r="K265" s="291"/>
      <c r="L265" s="291"/>
      <c r="M265" s="291"/>
      <c r="N265" s="291"/>
      <c r="O265" s="2"/>
      <c r="P265" s="2"/>
      <c r="Q265" s="2"/>
      <c r="R265" s="2"/>
      <c r="S265" s="2"/>
      <c r="T265" s="2"/>
      <c r="U265" s="2"/>
      <c r="V265" s="2"/>
      <c r="W265" s="2"/>
    </row>
    <row r="266" spans="1:23" ht="15.75" customHeight="1" x14ac:dyDescent="0.2">
      <c r="A266" s="2"/>
      <c r="B266" s="2"/>
      <c r="C266" s="2"/>
      <c r="D266" s="2"/>
      <c r="E266" s="2"/>
      <c r="F266" s="2"/>
      <c r="G266" s="291"/>
      <c r="H266" s="291"/>
      <c r="I266" s="496"/>
      <c r="J266" s="496"/>
      <c r="K266" s="291"/>
      <c r="L266" s="291"/>
      <c r="M266" s="291"/>
      <c r="N266" s="291"/>
      <c r="O266" s="2"/>
      <c r="P266" s="2"/>
      <c r="Q266" s="2"/>
      <c r="R266" s="2"/>
      <c r="S266" s="2"/>
      <c r="T266" s="2"/>
      <c r="U266" s="2"/>
      <c r="V266" s="2"/>
      <c r="W266" s="2"/>
    </row>
    <row r="267" spans="1:23" ht="15.75" customHeight="1" x14ac:dyDescent="0.2">
      <c r="A267" s="2"/>
      <c r="B267" s="2"/>
      <c r="C267" s="2"/>
      <c r="D267" s="2"/>
      <c r="E267" s="2"/>
      <c r="F267" s="2"/>
      <c r="G267" s="291"/>
      <c r="H267" s="291"/>
      <c r="I267" s="496"/>
      <c r="J267" s="496"/>
      <c r="K267" s="291"/>
      <c r="L267" s="291"/>
      <c r="M267" s="291"/>
      <c r="N267" s="291"/>
      <c r="O267" s="2"/>
      <c r="P267" s="2"/>
      <c r="Q267" s="2"/>
      <c r="R267" s="2"/>
      <c r="S267" s="2"/>
      <c r="T267" s="2"/>
      <c r="U267" s="2"/>
      <c r="V267" s="2"/>
      <c r="W267" s="2"/>
    </row>
    <row r="268" spans="1:23" ht="15.75" customHeight="1" x14ac:dyDescent="0.2">
      <c r="A268" s="2"/>
      <c r="B268" s="2"/>
      <c r="C268" s="2"/>
      <c r="D268" s="2"/>
      <c r="E268" s="2"/>
      <c r="F268" s="2"/>
      <c r="G268" s="291"/>
      <c r="H268" s="291"/>
      <c r="I268" s="496"/>
      <c r="J268" s="496"/>
      <c r="K268" s="291"/>
      <c r="L268" s="291"/>
      <c r="M268" s="291"/>
      <c r="N268" s="291"/>
      <c r="O268" s="2"/>
      <c r="P268" s="2"/>
      <c r="Q268" s="2"/>
      <c r="R268" s="2"/>
      <c r="S268" s="2"/>
      <c r="T268" s="2"/>
      <c r="U268" s="2"/>
      <c r="V268" s="2"/>
      <c r="W268" s="2"/>
    </row>
    <row r="269" spans="1:23" ht="15.75" customHeight="1" x14ac:dyDescent="0.2">
      <c r="A269" s="2"/>
      <c r="B269" s="2"/>
      <c r="C269" s="2"/>
      <c r="D269" s="2"/>
      <c r="E269" s="2"/>
      <c r="F269" s="2"/>
      <c r="G269" s="291"/>
      <c r="H269" s="291"/>
      <c r="I269" s="496"/>
      <c r="J269" s="496"/>
      <c r="K269" s="291"/>
      <c r="L269" s="291"/>
      <c r="M269" s="291"/>
      <c r="N269" s="291"/>
      <c r="O269" s="2"/>
      <c r="P269" s="2"/>
      <c r="Q269" s="2"/>
      <c r="R269" s="2"/>
      <c r="S269" s="2"/>
      <c r="T269" s="2"/>
      <c r="U269" s="2"/>
      <c r="V269" s="2"/>
      <c r="W269" s="2"/>
    </row>
    <row r="270" spans="1:23" ht="15.75" customHeight="1" x14ac:dyDescent="0.2">
      <c r="A270" s="2"/>
      <c r="B270" s="2"/>
      <c r="C270" s="2"/>
      <c r="D270" s="2"/>
      <c r="E270" s="2"/>
      <c r="F270" s="2"/>
      <c r="G270" s="291"/>
      <c r="H270" s="291"/>
      <c r="I270" s="496"/>
      <c r="J270" s="496"/>
      <c r="K270" s="291"/>
      <c r="L270" s="291"/>
      <c r="M270" s="291"/>
      <c r="N270" s="291"/>
      <c r="O270" s="2"/>
      <c r="P270" s="2"/>
      <c r="Q270" s="2"/>
      <c r="R270" s="2"/>
      <c r="S270" s="2"/>
      <c r="T270" s="2"/>
      <c r="U270" s="2"/>
      <c r="V270" s="2"/>
      <c r="W270" s="2"/>
    </row>
    <row r="271" spans="1:23" ht="15.75" customHeight="1" x14ac:dyDescent="0.2">
      <c r="A271" s="2"/>
      <c r="B271" s="2"/>
      <c r="C271" s="2"/>
      <c r="D271" s="2"/>
      <c r="E271" s="2"/>
      <c r="F271" s="2"/>
      <c r="G271" s="291"/>
      <c r="H271" s="291"/>
      <c r="I271" s="496"/>
      <c r="J271" s="496"/>
      <c r="K271" s="291"/>
      <c r="L271" s="291"/>
      <c r="M271" s="291"/>
      <c r="N271" s="291"/>
      <c r="O271" s="2"/>
      <c r="P271" s="2"/>
      <c r="Q271" s="2"/>
      <c r="R271" s="2"/>
      <c r="S271" s="2"/>
      <c r="T271" s="2"/>
      <c r="U271" s="2"/>
      <c r="V271" s="2"/>
      <c r="W271" s="2"/>
    </row>
    <row r="272" spans="1:23" ht="15.75" customHeight="1" x14ac:dyDescent="0.2">
      <c r="A272" s="2"/>
      <c r="B272" s="2"/>
      <c r="C272" s="2"/>
      <c r="D272" s="2"/>
      <c r="E272" s="2"/>
      <c r="F272" s="2"/>
      <c r="G272" s="291"/>
      <c r="H272" s="291"/>
      <c r="I272" s="496"/>
      <c r="J272" s="496"/>
      <c r="K272" s="291"/>
      <c r="L272" s="291"/>
      <c r="M272" s="291"/>
      <c r="N272" s="291"/>
      <c r="O272" s="2"/>
      <c r="P272" s="2"/>
      <c r="Q272" s="2"/>
      <c r="R272" s="2"/>
      <c r="S272" s="2"/>
      <c r="T272" s="2"/>
      <c r="U272" s="2"/>
      <c r="V272" s="2"/>
      <c r="W272" s="2"/>
    </row>
    <row r="273" spans="1:23" ht="15.75" customHeight="1" x14ac:dyDescent="0.2">
      <c r="A273" s="2"/>
      <c r="B273" s="2"/>
      <c r="C273" s="2"/>
      <c r="D273" s="2"/>
      <c r="E273" s="2"/>
      <c r="F273" s="2"/>
      <c r="G273" s="291"/>
      <c r="H273" s="291"/>
      <c r="I273" s="496"/>
      <c r="J273" s="496"/>
      <c r="K273" s="291"/>
      <c r="L273" s="291"/>
      <c r="M273" s="291"/>
      <c r="N273" s="291"/>
      <c r="O273" s="2"/>
      <c r="P273" s="2"/>
      <c r="Q273" s="2"/>
      <c r="R273" s="2"/>
      <c r="S273" s="2"/>
      <c r="T273" s="2"/>
      <c r="U273" s="2"/>
      <c r="V273" s="2"/>
      <c r="W273" s="2"/>
    </row>
    <row r="274" spans="1:23" ht="15.75" customHeight="1" x14ac:dyDescent="0.2">
      <c r="A274" s="2"/>
      <c r="B274" s="2"/>
      <c r="C274" s="2"/>
      <c r="D274" s="2"/>
      <c r="E274" s="2"/>
      <c r="F274" s="2"/>
      <c r="G274" s="291"/>
      <c r="H274" s="291"/>
      <c r="I274" s="496"/>
      <c r="J274" s="496"/>
      <c r="K274" s="291"/>
      <c r="L274" s="291"/>
      <c r="M274" s="291"/>
      <c r="N274" s="291"/>
      <c r="O274" s="2"/>
      <c r="P274" s="2"/>
      <c r="Q274" s="2"/>
      <c r="R274" s="2"/>
      <c r="S274" s="2"/>
      <c r="T274" s="2"/>
      <c r="U274" s="2"/>
      <c r="V274" s="2"/>
      <c r="W274" s="2"/>
    </row>
    <row r="275" spans="1:23" ht="15.75" customHeight="1" x14ac:dyDescent="0.2">
      <c r="A275" s="2"/>
      <c r="B275" s="2"/>
      <c r="C275" s="2"/>
      <c r="D275" s="2"/>
      <c r="E275" s="2"/>
      <c r="F275" s="2"/>
      <c r="G275" s="291"/>
      <c r="H275" s="291"/>
      <c r="I275" s="496"/>
      <c r="J275" s="496"/>
      <c r="K275" s="291"/>
      <c r="L275" s="291"/>
      <c r="M275" s="291"/>
      <c r="N275" s="291"/>
      <c r="O275" s="2"/>
      <c r="P275" s="2"/>
      <c r="Q275" s="2"/>
      <c r="R275" s="2"/>
      <c r="S275" s="2"/>
      <c r="T275" s="2"/>
      <c r="U275" s="2"/>
      <c r="V275" s="2"/>
      <c r="W275" s="2"/>
    </row>
    <row r="276" spans="1:23" ht="15.75" customHeight="1" x14ac:dyDescent="0.2">
      <c r="A276" s="2"/>
      <c r="B276" s="2"/>
      <c r="C276" s="2"/>
      <c r="D276" s="2"/>
      <c r="E276" s="2"/>
      <c r="F276" s="2"/>
      <c r="G276" s="291"/>
      <c r="H276" s="291"/>
      <c r="I276" s="496"/>
      <c r="J276" s="496"/>
      <c r="K276" s="291"/>
      <c r="L276" s="291"/>
      <c r="M276" s="291"/>
      <c r="N276" s="291"/>
      <c r="O276" s="2"/>
      <c r="P276" s="2"/>
      <c r="Q276" s="2"/>
      <c r="R276" s="2"/>
      <c r="S276" s="2"/>
      <c r="T276" s="2"/>
      <c r="U276" s="2"/>
      <c r="V276" s="2"/>
      <c r="W276" s="2"/>
    </row>
    <row r="277" spans="1:23" ht="15.75" customHeight="1" x14ac:dyDescent="0.2">
      <c r="A277" s="2"/>
      <c r="B277" s="2"/>
      <c r="C277" s="2"/>
      <c r="D277" s="2"/>
      <c r="E277" s="2"/>
      <c r="F277" s="2"/>
      <c r="G277" s="291"/>
      <c r="H277" s="291"/>
      <c r="I277" s="496"/>
      <c r="J277" s="496"/>
      <c r="K277" s="291"/>
      <c r="L277" s="291"/>
      <c r="M277" s="291"/>
      <c r="N277" s="291"/>
      <c r="O277" s="2"/>
      <c r="P277" s="2"/>
      <c r="Q277" s="2"/>
      <c r="R277" s="2"/>
      <c r="S277" s="2"/>
      <c r="T277" s="2"/>
      <c r="U277" s="2"/>
      <c r="V277" s="2"/>
      <c r="W277" s="2"/>
    </row>
    <row r="278" spans="1:23" ht="15.75" customHeight="1" x14ac:dyDescent="0.2">
      <c r="A278" s="2"/>
      <c r="B278" s="2"/>
      <c r="C278" s="2"/>
      <c r="D278" s="2"/>
      <c r="E278" s="2"/>
      <c r="F278" s="2"/>
      <c r="G278" s="291"/>
      <c r="H278" s="291"/>
      <c r="I278" s="496"/>
      <c r="J278" s="496"/>
      <c r="K278" s="291"/>
      <c r="L278" s="291"/>
      <c r="M278" s="291"/>
      <c r="N278" s="291"/>
      <c r="O278" s="2"/>
      <c r="P278" s="2"/>
      <c r="Q278" s="2"/>
      <c r="R278" s="2"/>
      <c r="S278" s="2"/>
      <c r="T278" s="2"/>
      <c r="U278" s="2"/>
      <c r="V278" s="2"/>
      <c r="W278" s="2"/>
    </row>
    <row r="279" spans="1:23" ht="15.75" customHeight="1" x14ac:dyDescent="0.2">
      <c r="A279" s="2"/>
      <c r="B279" s="2"/>
      <c r="C279" s="2"/>
      <c r="D279" s="2"/>
      <c r="E279" s="2"/>
      <c r="F279" s="2"/>
      <c r="G279" s="291"/>
      <c r="H279" s="291"/>
      <c r="I279" s="496"/>
      <c r="J279" s="496"/>
      <c r="K279" s="291"/>
      <c r="L279" s="291"/>
      <c r="M279" s="291"/>
      <c r="N279" s="291"/>
      <c r="O279" s="2"/>
      <c r="P279" s="2"/>
      <c r="Q279" s="2"/>
      <c r="R279" s="2"/>
      <c r="S279" s="2"/>
      <c r="T279" s="2"/>
      <c r="U279" s="2"/>
      <c r="V279" s="2"/>
      <c r="W279" s="2"/>
    </row>
    <row r="280" spans="1:23" ht="15.75" customHeight="1" x14ac:dyDescent="0.2">
      <c r="A280" s="2"/>
      <c r="B280" s="2"/>
      <c r="C280" s="2"/>
      <c r="D280" s="2"/>
      <c r="E280" s="2"/>
      <c r="F280" s="2"/>
      <c r="G280" s="291"/>
      <c r="H280" s="291"/>
      <c r="I280" s="496"/>
      <c r="J280" s="496"/>
      <c r="K280" s="291"/>
      <c r="L280" s="291"/>
      <c r="M280" s="291"/>
      <c r="N280" s="291"/>
      <c r="O280" s="2"/>
      <c r="P280" s="2"/>
      <c r="Q280" s="2"/>
      <c r="R280" s="2"/>
      <c r="S280" s="2"/>
      <c r="T280" s="2"/>
      <c r="U280" s="2"/>
      <c r="V280" s="2"/>
      <c r="W280" s="2"/>
    </row>
    <row r="281" spans="1:23" ht="15.75" customHeight="1" x14ac:dyDescent="0.2">
      <c r="A281" s="2"/>
      <c r="B281" s="2"/>
      <c r="C281" s="2"/>
      <c r="D281" s="2"/>
      <c r="E281" s="2"/>
      <c r="F281" s="2"/>
      <c r="G281" s="291"/>
      <c r="H281" s="291"/>
      <c r="I281" s="496"/>
      <c r="J281" s="496"/>
      <c r="K281" s="291"/>
      <c r="L281" s="291"/>
      <c r="M281" s="291"/>
      <c r="N281" s="291"/>
      <c r="O281" s="2"/>
      <c r="P281" s="2"/>
      <c r="Q281" s="2"/>
      <c r="R281" s="2"/>
      <c r="S281" s="2"/>
      <c r="T281" s="2"/>
      <c r="U281" s="2"/>
      <c r="V281" s="2"/>
      <c r="W281" s="2"/>
    </row>
    <row r="282" spans="1:23" ht="15.75" customHeight="1" x14ac:dyDescent="0.2">
      <c r="A282" s="2"/>
      <c r="B282" s="2"/>
      <c r="C282" s="2"/>
      <c r="D282" s="2"/>
      <c r="E282" s="2"/>
      <c r="F282" s="2"/>
      <c r="G282" s="291"/>
      <c r="H282" s="291"/>
      <c r="I282" s="496"/>
      <c r="J282" s="496"/>
      <c r="K282" s="291"/>
      <c r="L282" s="291"/>
      <c r="M282" s="291"/>
      <c r="N282" s="291"/>
      <c r="O282" s="2"/>
      <c r="P282" s="2"/>
      <c r="Q282" s="2"/>
      <c r="R282" s="2"/>
      <c r="S282" s="2"/>
      <c r="T282" s="2"/>
      <c r="U282" s="2"/>
      <c r="V282" s="2"/>
      <c r="W282" s="2"/>
    </row>
    <row r="283" spans="1:23" ht="15.75" customHeight="1" x14ac:dyDescent="0.2">
      <c r="A283" s="2"/>
      <c r="B283" s="2"/>
      <c r="C283" s="2"/>
      <c r="D283" s="2"/>
      <c r="E283" s="2"/>
      <c r="F283" s="2"/>
      <c r="G283" s="291"/>
      <c r="H283" s="291"/>
      <c r="I283" s="496"/>
      <c r="J283" s="496"/>
      <c r="K283" s="291"/>
      <c r="L283" s="291"/>
      <c r="M283" s="291"/>
      <c r="N283" s="291"/>
      <c r="O283" s="2"/>
      <c r="P283" s="2"/>
      <c r="Q283" s="2"/>
      <c r="R283" s="2"/>
      <c r="S283" s="2"/>
      <c r="T283" s="2"/>
      <c r="U283" s="2"/>
      <c r="V283" s="2"/>
      <c r="W283" s="2"/>
    </row>
    <row r="284" spans="1:23" ht="15.75" customHeight="1" x14ac:dyDescent="0.2">
      <c r="A284" s="2"/>
      <c r="B284" s="2"/>
      <c r="C284" s="2"/>
      <c r="D284" s="2"/>
      <c r="E284" s="2"/>
      <c r="F284" s="2"/>
      <c r="G284" s="291"/>
      <c r="H284" s="291"/>
      <c r="I284" s="496"/>
      <c r="J284" s="496"/>
      <c r="K284" s="291"/>
      <c r="L284" s="291"/>
      <c r="M284" s="291"/>
      <c r="N284" s="291"/>
      <c r="O284" s="2"/>
      <c r="P284" s="2"/>
      <c r="Q284" s="2"/>
      <c r="R284" s="2"/>
      <c r="S284" s="2"/>
      <c r="T284" s="2"/>
      <c r="U284" s="2"/>
      <c r="V284" s="2"/>
      <c r="W284" s="2"/>
    </row>
    <row r="285" spans="1:23" ht="15.75" customHeight="1" x14ac:dyDescent="0.2">
      <c r="A285" s="2"/>
      <c r="B285" s="2"/>
      <c r="C285" s="2"/>
      <c r="D285" s="2"/>
      <c r="E285" s="2"/>
      <c r="F285" s="2"/>
      <c r="G285" s="291"/>
      <c r="H285" s="291"/>
      <c r="I285" s="496"/>
      <c r="J285" s="496"/>
      <c r="K285" s="291"/>
      <c r="L285" s="291"/>
      <c r="M285" s="291"/>
      <c r="N285" s="291"/>
      <c r="O285" s="2"/>
      <c r="P285" s="2"/>
      <c r="Q285" s="2"/>
      <c r="R285" s="2"/>
      <c r="S285" s="2"/>
      <c r="T285" s="2"/>
      <c r="U285" s="2"/>
      <c r="V285" s="2"/>
      <c r="W285" s="2"/>
    </row>
    <row r="286" spans="1:23" ht="15.75" customHeight="1" x14ac:dyDescent="0.2">
      <c r="A286" s="2"/>
      <c r="B286" s="2"/>
      <c r="C286" s="2"/>
      <c r="D286" s="2"/>
      <c r="E286" s="2"/>
      <c r="F286" s="2"/>
      <c r="G286" s="291"/>
      <c r="H286" s="291"/>
      <c r="I286" s="496"/>
      <c r="J286" s="496"/>
      <c r="K286" s="291"/>
      <c r="L286" s="291"/>
      <c r="M286" s="291"/>
      <c r="N286" s="291"/>
      <c r="O286" s="2"/>
      <c r="P286" s="2"/>
      <c r="Q286" s="2"/>
      <c r="R286" s="2"/>
      <c r="S286" s="2"/>
      <c r="T286" s="2"/>
      <c r="U286" s="2"/>
      <c r="V286" s="2"/>
      <c r="W286" s="2"/>
    </row>
    <row r="287" spans="1:23" ht="15.75" customHeight="1" x14ac:dyDescent="0.2">
      <c r="A287" s="2"/>
      <c r="B287" s="2"/>
      <c r="C287" s="2"/>
      <c r="D287" s="2"/>
      <c r="E287" s="2"/>
      <c r="F287" s="2"/>
      <c r="G287" s="291"/>
      <c r="H287" s="291"/>
      <c r="I287" s="496"/>
      <c r="J287" s="496"/>
      <c r="K287" s="291"/>
      <c r="L287" s="291"/>
      <c r="M287" s="291"/>
      <c r="N287" s="291"/>
      <c r="O287" s="2"/>
      <c r="P287" s="2"/>
      <c r="Q287" s="2"/>
      <c r="R287" s="2"/>
      <c r="S287" s="2"/>
      <c r="T287" s="2"/>
      <c r="U287" s="2"/>
      <c r="V287" s="2"/>
      <c r="W287" s="2"/>
    </row>
    <row r="288" spans="1:23" ht="15.75" customHeight="1" x14ac:dyDescent="0.2">
      <c r="A288" s="2"/>
      <c r="B288" s="2"/>
      <c r="C288" s="2"/>
      <c r="D288" s="2"/>
      <c r="E288" s="2"/>
      <c r="F288" s="2"/>
      <c r="G288" s="291"/>
      <c r="H288" s="291"/>
      <c r="I288" s="496"/>
      <c r="J288" s="496"/>
      <c r="K288" s="291"/>
      <c r="L288" s="291"/>
      <c r="M288" s="291"/>
      <c r="N288" s="291"/>
      <c r="O288" s="2"/>
      <c r="P288" s="2"/>
      <c r="Q288" s="2"/>
      <c r="R288" s="2"/>
      <c r="S288" s="2"/>
      <c r="T288" s="2"/>
      <c r="U288" s="2"/>
      <c r="V288" s="2"/>
      <c r="W288" s="2"/>
    </row>
    <row r="289" spans="1:23" ht="15.75" customHeight="1" x14ac:dyDescent="0.2">
      <c r="A289" s="2"/>
      <c r="B289" s="2"/>
      <c r="C289" s="2"/>
      <c r="D289" s="2"/>
      <c r="E289" s="2"/>
      <c r="F289" s="2"/>
      <c r="G289" s="291"/>
      <c r="H289" s="291"/>
      <c r="I289" s="496"/>
      <c r="J289" s="496"/>
      <c r="K289" s="291"/>
      <c r="L289" s="291"/>
      <c r="M289" s="291"/>
      <c r="N289" s="291"/>
      <c r="O289" s="2"/>
      <c r="P289" s="2"/>
      <c r="Q289" s="2"/>
      <c r="R289" s="2"/>
      <c r="S289" s="2"/>
      <c r="T289" s="2"/>
      <c r="U289" s="2"/>
      <c r="V289" s="2"/>
      <c r="W289" s="2"/>
    </row>
    <row r="290" spans="1:23" ht="15.75" customHeight="1" x14ac:dyDescent="0.2">
      <c r="A290" s="2"/>
      <c r="B290" s="2"/>
      <c r="C290" s="2"/>
      <c r="D290" s="2"/>
      <c r="E290" s="2"/>
      <c r="F290" s="2"/>
      <c r="G290" s="291"/>
      <c r="H290" s="291"/>
      <c r="I290" s="496"/>
      <c r="J290" s="496"/>
      <c r="K290" s="291"/>
      <c r="L290" s="291"/>
      <c r="M290" s="291"/>
      <c r="N290" s="291"/>
      <c r="O290" s="2"/>
      <c r="P290" s="2"/>
      <c r="Q290" s="2"/>
      <c r="R290" s="2"/>
      <c r="S290" s="2"/>
      <c r="T290" s="2"/>
      <c r="U290" s="2"/>
      <c r="V290" s="2"/>
      <c r="W290" s="2"/>
    </row>
    <row r="291" spans="1:23" ht="15.75" customHeight="1" x14ac:dyDescent="0.2">
      <c r="A291" s="2"/>
      <c r="B291" s="2"/>
      <c r="C291" s="2"/>
      <c r="D291" s="2"/>
      <c r="E291" s="2"/>
      <c r="F291" s="2"/>
      <c r="G291" s="291"/>
      <c r="H291" s="291"/>
      <c r="I291" s="496"/>
      <c r="J291" s="496"/>
      <c r="K291" s="291"/>
      <c r="L291" s="291"/>
      <c r="M291" s="291"/>
      <c r="N291" s="291"/>
      <c r="O291" s="2"/>
      <c r="P291" s="2"/>
      <c r="Q291" s="2"/>
      <c r="R291" s="2"/>
      <c r="S291" s="2"/>
      <c r="T291" s="2"/>
      <c r="U291" s="2"/>
      <c r="V291" s="2"/>
      <c r="W291" s="2"/>
    </row>
    <row r="292" spans="1:23" ht="15.75" customHeight="1" x14ac:dyDescent="0.2">
      <c r="A292" s="2"/>
      <c r="B292" s="2"/>
      <c r="C292" s="2"/>
      <c r="D292" s="2"/>
      <c r="E292" s="2"/>
      <c r="F292" s="2"/>
      <c r="G292" s="291"/>
      <c r="H292" s="291"/>
      <c r="I292" s="496"/>
      <c r="J292" s="496"/>
      <c r="K292" s="291"/>
      <c r="L292" s="291"/>
      <c r="M292" s="291"/>
      <c r="N292" s="291"/>
      <c r="O292" s="2"/>
      <c r="P292" s="2"/>
      <c r="Q292" s="2"/>
      <c r="R292" s="2"/>
      <c r="S292" s="2"/>
      <c r="T292" s="2"/>
      <c r="U292" s="2"/>
      <c r="V292" s="2"/>
      <c r="W292" s="2"/>
    </row>
    <row r="293" spans="1:23" ht="15.75" customHeight="1" x14ac:dyDescent="0.2">
      <c r="A293" s="2"/>
      <c r="B293" s="2"/>
      <c r="C293" s="2"/>
      <c r="D293" s="2"/>
      <c r="E293" s="2"/>
      <c r="F293" s="2"/>
      <c r="G293" s="291"/>
      <c r="H293" s="291"/>
      <c r="I293" s="496"/>
      <c r="J293" s="496"/>
      <c r="K293" s="291"/>
      <c r="L293" s="291"/>
      <c r="M293" s="291"/>
      <c r="N293" s="291"/>
      <c r="O293" s="2"/>
      <c r="P293" s="2"/>
      <c r="Q293" s="2"/>
      <c r="R293" s="2"/>
      <c r="S293" s="2"/>
      <c r="T293" s="2"/>
      <c r="U293" s="2"/>
      <c r="V293" s="2"/>
      <c r="W293" s="2"/>
    </row>
    <row r="294" spans="1:23" ht="15.75" customHeight="1" x14ac:dyDescent="0.2">
      <c r="A294" s="2"/>
      <c r="B294" s="2"/>
      <c r="C294" s="2"/>
      <c r="D294" s="2"/>
      <c r="E294" s="2"/>
      <c r="F294" s="2"/>
      <c r="G294" s="291"/>
      <c r="H294" s="291"/>
      <c r="I294" s="496"/>
      <c r="J294" s="496"/>
      <c r="K294" s="291"/>
      <c r="L294" s="291"/>
      <c r="M294" s="291"/>
      <c r="N294" s="291"/>
      <c r="O294" s="2"/>
      <c r="P294" s="2"/>
      <c r="Q294" s="2"/>
      <c r="R294" s="2"/>
      <c r="S294" s="2"/>
      <c r="T294" s="2"/>
      <c r="U294" s="2"/>
      <c r="V294" s="2"/>
      <c r="W294" s="2"/>
    </row>
    <row r="295" spans="1:23" ht="15.75" customHeight="1" x14ac:dyDescent="0.2">
      <c r="A295" s="2"/>
      <c r="B295" s="2"/>
      <c r="C295" s="2"/>
      <c r="D295" s="2"/>
      <c r="E295" s="2"/>
      <c r="F295" s="2"/>
      <c r="G295" s="291"/>
      <c r="H295" s="291"/>
      <c r="I295" s="496"/>
      <c r="J295" s="496"/>
      <c r="K295" s="291"/>
      <c r="L295" s="291"/>
      <c r="M295" s="291"/>
      <c r="N295" s="291"/>
      <c r="O295" s="2"/>
      <c r="P295" s="2"/>
      <c r="Q295" s="2"/>
      <c r="R295" s="2"/>
      <c r="S295" s="2"/>
      <c r="T295" s="2"/>
      <c r="U295" s="2"/>
      <c r="V295" s="2"/>
      <c r="W295" s="2"/>
    </row>
    <row r="296" spans="1:23" ht="15.75" customHeight="1" x14ac:dyDescent="0.2">
      <c r="A296" s="2"/>
      <c r="B296" s="2"/>
      <c r="C296" s="2"/>
      <c r="D296" s="2"/>
      <c r="E296" s="2"/>
      <c r="F296" s="2"/>
      <c r="G296" s="291"/>
      <c r="H296" s="291"/>
      <c r="I296" s="496"/>
      <c r="J296" s="496"/>
      <c r="K296" s="291"/>
      <c r="L296" s="291"/>
      <c r="M296" s="291"/>
      <c r="N296" s="291"/>
      <c r="O296" s="2"/>
      <c r="P296" s="2"/>
      <c r="Q296" s="2"/>
      <c r="R296" s="2"/>
      <c r="S296" s="2"/>
      <c r="T296" s="2"/>
      <c r="U296" s="2"/>
      <c r="V296" s="2"/>
      <c r="W296" s="2"/>
    </row>
    <row r="297" spans="1:23" ht="15.75" customHeight="1" x14ac:dyDescent="0.2">
      <c r="A297" s="2"/>
      <c r="B297" s="2"/>
      <c r="C297" s="2"/>
      <c r="D297" s="2"/>
      <c r="E297" s="2"/>
      <c r="F297" s="2"/>
      <c r="G297" s="291"/>
      <c r="H297" s="291"/>
      <c r="I297" s="496"/>
      <c r="J297" s="496"/>
      <c r="K297" s="291"/>
      <c r="L297" s="291"/>
      <c r="M297" s="291"/>
      <c r="N297" s="291"/>
      <c r="O297" s="2"/>
      <c r="P297" s="2"/>
      <c r="Q297" s="2"/>
      <c r="R297" s="2"/>
      <c r="S297" s="2"/>
      <c r="T297" s="2"/>
      <c r="U297" s="2"/>
      <c r="V297" s="2"/>
      <c r="W297" s="2"/>
    </row>
    <row r="298" spans="1:23" ht="15.75" customHeight="1" x14ac:dyDescent="0.2">
      <c r="A298" s="2"/>
      <c r="B298" s="2"/>
      <c r="C298" s="2"/>
      <c r="D298" s="2"/>
      <c r="E298" s="2"/>
      <c r="F298" s="2"/>
      <c r="G298" s="291"/>
      <c r="H298" s="291"/>
      <c r="I298" s="496"/>
      <c r="J298" s="496"/>
      <c r="K298" s="291"/>
      <c r="L298" s="291"/>
      <c r="M298" s="291"/>
      <c r="N298" s="291"/>
      <c r="O298" s="2"/>
      <c r="P298" s="2"/>
      <c r="Q298" s="2"/>
      <c r="R298" s="2"/>
      <c r="S298" s="2"/>
      <c r="T298" s="2"/>
      <c r="U298" s="2"/>
      <c r="V298" s="2"/>
      <c r="W298" s="2"/>
    </row>
    <row r="299" spans="1:23" ht="15.75" customHeight="1" x14ac:dyDescent="0.2">
      <c r="A299" s="2"/>
      <c r="B299" s="2"/>
      <c r="C299" s="2"/>
      <c r="D299" s="2"/>
      <c r="E299" s="2"/>
      <c r="F299" s="2"/>
      <c r="G299" s="291"/>
      <c r="H299" s="291"/>
      <c r="I299" s="496"/>
      <c r="J299" s="496"/>
      <c r="K299" s="291"/>
      <c r="L299" s="291"/>
      <c r="M299" s="291"/>
      <c r="N299" s="291"/>
      <c r="O299" s="2"/>
      <c r="P299" s="2"/>
      <c r="Q299" s="2"/>
      <c r="R299" s="2"/>
      <c r="S299" s="2"/>
      <c r="T299" s="2"/>
      <c r="U299" s="2"/>
      <c r="V299" s="2"/>
      <c r="W299" s="2"/>
    </row>
    <row r="300" spans="1:23" ht="15.75" customHeight="1" x14ac:dyDescent="0.2">
      <c r="A300" s="2"/>
      <c r="B300" s="2"/>
      <c r="C300" s="2"/>
      <c r="D300" s="2"/>
      <c r="E300" s="2"/>
      <c r="F300" s="2"/>
      <c r="G300" s="291"/>
      <c r="H300" s="291"/>
      <c r="I300" s="496"/>
      <c r="J300" s="496"/>
      <c r="K300" s="291"/>
      <c r="L300" s="291"/>
      <c r="M300" s="291"/>
      <c r="N300" s="291"/>
      <c r="O300" s="2"/>
      <c r="P300" s="2"/>
      <c r="Q300" s="2"/>
      <c r="R300" s="2"/>
      <c r="S300" s="2"/>
      <c r="T300" s="2"/>
      <c r="U300" s="2"/>
      <c r="V300" s="2"/>
      <c r="W300" s="2"/>
    </row>
    <row r="301" spans="1:23" ht="15.75" customHeight="1" x14ac:dyDescent="0.2">
      <c r="A301" s="2"/>
      <c r="B301" s="2"/>
      <c r="C301" s="2"/>
      <c r="D301" s="2"/>
      <c r="E301" s="2"/>
      <c r="F301" s="2"/>
      <c r="G301" s="291"/>
      <c r="H301" s="291"/>
      <c r="I301" s="496"/>
      <c r="J301" s="496"/>
      <c r="K301" s="291"/>
      <c r="L301" s="291"/>
      <c r="M301" s="291"/>
      <c r="N301" s="291"/>
      <c r="O301" s="2"/>
      <c r="P301" s="2"/>
      <c r="Q301" s="2"/>
      <c r="R301" s="2"/>
      <c r="S301" s="2"/>
      <c r="T301" s="2"/>
      <c r="U301" s="2"/>
      <c r="V301" s="2"/>
      <c r="W301" s="2"/>
    </row>
    <row r="302" spans="1:23" ht="15.75" customHeight="1" x14ac:dyDescent="0.2">
      <c r="A302" s="2"/>
      <c r="B302" s="2"/>
      <c r="C302" s="2"/>
      <c r="D302" s="2"/>
      <c r="E302" s="2"/>
      <c r="F302" s="2"/>
      <c r="G302" s="291"/>
      <c r="H302" s="291"/>
      <c r="I302" s="496"/>
      <c r="J302" s="496"/>
      <c r="K302" s="291"/>
      <c r="L302" s="291"/>
      <c r="M302" s="291"/>
      <c r="N302" s="291"/>
      <c r="O302" s="2"/>
      <c r="P302" s="2"/>
      <c r="Q302" s="2"/>
      <c r="R302" s="2"/>
      <c r="S302" s="2"/>
      <c r="T302" s="2"/>
      <c r="U302" s="2"/>
      <c r="V302" s="2"/>
      <c r="W302" s="2"/>
    </row>
    <row r="303" spans="1:23" ht="15.75" customHeight="1" x14ac:dyDescent="0.2">
      <c r="A303" s="2"/>
      <c r="B303" s="2"/>
      <c r="C303" s="2"/>
      <c r="D303" s="2"/>
      <c r="E303" s="2"/>
      <c r="F303" s="2"/>
      <c r="G303" s="291"/>
      <c r="H303" s="291"/>
      <c r="I303" s="496"/>
      <c r="J303" s="496"/>
      <c r="K303" s="291"/>
      <c r="L303" s="291"/>
      <c r="M303" s="291"/>
      <c r="N303" s="291"/>
      <c r="O303" s="2"/>
      <c r="P303" s="2"/>
      <c r="Q303" s="2"/>
      <c r="R303" s="2"/>
      <c r="S303" s="2"/>
      <c r="T303" s="2"/>
      <c r="U303" s="2"/>
      <c r="V303" s="2"/>
      <c r="W303" s="2"/>
    </row>
    <row r="304" spans="1:23" ht="15.75" customHeight="1" x14ac:dyDescent="0.2">
      <c r="A304" s="2"/>
      <c r="B304" s="2"/>
      <c r="C304" s="2"/>
      <c r="D304" s="2"/>
      <c r="E304" s="2"/>
      <c r="F304" s="2"/>
      <c r="G304" s="291"/>
      <c r="H304" s="291"/>
      <c r="I304" s="496"/>
      <c r="J304" s="496"/>
      <c r="K304" s="291"/>
      <c r="L304" s="291"/>
      <c r="M304" s="291"/>
      <c r="N304" s="291"/>
      <c r="O304" s="2"/>
      <c r="P304" s="2"/>
      <c r="Q304" s="2"/>
      <c r="R304" s="2"/>
      <c r="S304" s="2"/>
      <c r="T304" s="2"/>
      <c r="U304" s="2"/>
      <c r="V304" s="2"/>
      <c r="W304" s="2"/>
    </row>
    <row r="305" spans="1:23" ht="15.75" customHeight="1" x14ac:dyDescent="0.2">
      <c r="A305" s="2"/>
      <c r="B305" s="2"/>
      <c r="C305" s="2"/>
      <c r="D305" s="2"/>
      <c r="E305" s="2"/>
      <c r="F305" s="2"/>
      <c r="G305" s="291"/>
      <c r="H305" s="291"/>
      <c r="I305" s="496"/>
      <c r="J305" s="496"/>
      <c r="K305" s="291"/>
      <c r="L305" s="291"/>
      <c r="M305" s="291"/>
      <c r="N305" s="291"/>
      <c r="O305" s="2"/>
      <c r="P305" s="2"/>
      <c r="Q305" s="2"/>
      <c r="R305" s="2"/>
      <c r="S305" s="2"/>
      <c r="T305" s="2"/>
      <c r="U305" s="2"/>
      <c r="V305" s="2"/>
      <c r="W305" s="2"/>
    </row>
    <row r="306" spans="1:23" ht="15.75" customHeight="1" x14ac:dyDescent="0.2">
      <c r="A306" s="2"/>
      <c r="B306" s="2"/>
      <c r="C306" s="2"/>
      <c r="D306" s="2"/>
      <c r="E306" s="2"/>
      <c r="F306" s="2"/>
      <c r="G306" s="291"/>
      <c r="H306" s="291"/>
      <c r="I306" s="496"/>
      <c r="J306" s="496"/>
      <c r="K306" s="291"/>
      <c r="L306" s="291"/>
      <c r="M306" s="291"/>
      <c r="N306" s="291"/>
      <c r="O306" s="2"/>
      <c r="P306" s="2"/>
      <c r="Q306" s="2"/>
      <c r="R306" s="2"/>
      <c r="S306" s="2"/>
      <c r="T306" s="2"/>
      <c r="U306" s="2"/>
      <c r="V306" s="2"/>
      <c r="W306" s="2"/>
    </row>
    <row r="307" spans="1:23" ht="15.75" customHeight="1" x14ac:dyDescent="0.2">
      <c r="A307" s="2"/>
      <c r="B307" s="2"/>
      <c r="C307" s="2"/>
      <c r="D307" s="2"/>
      <c r="E307" s="2"/>
      <c r="F307" s="2"/>
      <c r="G307" s="291"/>
      <c r="H307" s="291"/>
      <c r="I307" s="496"/>
      <c r="J307" s="496"/>
      <c r="K307" s="291"/>
      <c r="L307" s="291"/>
      <c r="M307" s="291"/>
      <c r="N307" s="291"/>
      <c r="O307" s="2"/>
      <c r="P307" s="2"/>
      <c r="Q307" s="2"/>
      <c r="R307" s="2"/>
      <c r="S307" s="2"/>
      <c r="T307" s="2"/>
      <c r="U307" s="2"/>
      <c r="V307" s="2"/>
      <c r="W307" s="2"/>
    </row>
    <row r="308" spans="1:23" ht="15.75" customHeight="1" x14ac:dyDescent="0.2">
      <c r="A308" s="2"/>
      <c r="B308" s="2"/>
      <c r="C308" s="2"/>
      <c r="D308" s="2"/>
      <c r="E308" s="2"/>
      <c r="F308" s="2"/>
      <c r="G308" s="291"/>
      <c r="H308" s="291"/>
      <c r="I308" s="496"/>
      <c r="J308" s="496"/>
      <c r="K308" s="291"/>
      <c r="L308" s="291"/>
      <c r="M308" s="291"/>
      <c r="N308" s="291"/>
      <c r="O308" s="2"/>
      <c r="P308" s="2"/>
      <c r="Q308" s="2"/>
      <c r="R308" s="2"/>
      <c r="S308" s="2"/>
      <c r="T308" s="2"/>
      <c r="U308" s="2"/>
      <c r="V308" s="2"/>
      <c r="W308" s="2"/>
    </row>
    <row r="309" spans="1:23" ht="15.75" customHeight="1" x14ac:dyDescent="0.2">
      <c r="A309" s="2"/>
      <c r="B309" s="2"/>
      <c r="C309" s="2"/>
      <c r="D309" s="2"/>
      <c r="E309" s="2"/>
      <c r="F309" s="2"/>
      <c r="G309" s="291"/>
      <c r="H309" s="291"/>
      <c r="I309" s="496"/>
      <c r="J309" s="496"/>
      <c r="K309" s="291"/>
      <c r="L309" s="291"/>
      <c r="M309" s="291"/>
      <c r="N309" s="291"/>
      <c r="O309" s="2"/>
      <c r="P309" s="2"/>
      <c r="Q309" s="2"/>
      <c r="R309" s="2"/>
      <c r="S309" s="2"/>
      <c r="T309" s="2"/>
      <c r="U309" s="2"/>
      <c r="V309" s="2"/>
      <c r="W309" s="2"/>
    </row>
    <row r="310" spans="1:23" ht="15.75" customHeight="1" x14ac:dyDescent="0.2">
      <c r="A310" s="2"/>
      <c r="B310" s="2"/>
      <c r="C310" s="2"/>
      <c r="D310" s="2"/>
      <c r="E310" s="2"/>
      <c r="F310" s="2"/>
      <c r="G310" s="291"/>
      <c r="H310" s="291"/>
      <c r="I310" s="496"/>
      <c r="J310" s="496"/>
      <c r="K310" s="291"/>
      <c r="L310" s="291"/>
      <c r="M310" s="291"/>
      <c r="N310" s="291"/>
      <c r="O310" s="2"/>
      <c r="P310" s="2"/>
      <c r="Q310" s="2"/>
      <c r="R310" s="2"/>
      <c r="S310" s="2"/>
      <c r="T310" s="2"/>
      <c r="U310" s="2"/>
      <c r="V310" s="2"/>
      <c r="W310" s="2"/>
    </row>
    <row r="311" spans="1:23" ht="15.75" customHeight="1" x14ac:dyDescent="0.2">
      <c r="A311" s="2"/>
      <c r="B311" s="2"/>
      <c r="C311" s="2"/>
      <c r="D311" s="2"/>
      <c r="E311" s="2"/>
      <c r="F311" s="2"/>
      <c r="G311" s="291"/>
      <c r="H311" s="291"/>
      <c r="I311" s="496"/>
      <c r="J311" s="496"/>
      <c r="K311" s="291"/>
      <c r="L311" s="291"/>
      <c r="M311" s="291"/>
      <c r="N311" s="291"/>
      <c r="O311" s="2"/>
      <c r="P311" s="2"/>
      <c r="Q311" s="2"/>
      <c r="R311" s="2"/>
      <c r="S311" s="2"/>
      <c r="T311" s="2"/>
      <c r="U311" s="2"/>
      <c r="V311" s="2"/>
      <c r="W311" s="2"/>
    </row>
    <row r="312" spans="1:23" ht="15.75" customHeight="1" x14ac:dyDescent="0.2">
      <c r="A312" s="2"/>
      <c r="B312" s="2"/>
      <c r="C312" s="2"/>
      <c r="D312" s="2"/>
      <c r="E312" s="2"/>
      <c r="F312" s="2"/>
      <c r="G312" s="291"/>
      <c r="H312" s="291"/>
      <c r="I312" s="496"/>
      <c r="J312" s="496"/>
      <c r="K312" s="291"/>
      <c r="L312" s="291"/>
      <c r="M312" s="291"/>
      <c r="N312" s="291"/>
      <c r="O312" s="2"/>
      <c r="P312" s="2"/>
      <c r="Q312" s="2"/>
      <c r="R312" s="2"/>
      <c r="S312" s="2"/>
      <c r="T312" s="2"/>
      <c r="U312" s="2"/>
      <c r="V312" s="2"/>
      <c r="W312" s="2"/>
    </row>
    <row r="313" spans="1:23" ht="15.75" customHeight="1" x14ac:dyDescent="0.2">
      <c r="A313" s="2"/>
      <c r="B313" s="2"/>
      <c r="C313" s="2"/>
      <c r="D313" s="2"/>
      <c r="E313" s="2"/>
      <c r="F313" s="2"/>
      <c r="G313" s="291"/>
      <c r="H313" s="291"/>
      <c r="I313" s="496"/>
      <c r="J313" s="496"/>
      <c r="K313" s="291"/>
      <c r="L313" s="291"/>
      <c r="M313" s="291"/>
      <c r="N313" s="291"/>
      <c r="O313" s="2"/>
      <c r="P313" s="2"/>
      <c r="Q313" s="2"/>
      <c r="R313" s="2"/>
      <c r="S313" s="2"/>
      <c r="T313" s="2"/>
      <c r="U313" s="2"/>
      <c r="V313" s="2"/>
      <c r="W313" s="2"/>
    </row>
    <row r="314" spans="1:23" ht="15.75" customHeight="1" x14ac:dyDescent="0.2">
      <c r="A314" s="2"/>
      <c r="B314" s="2"/>
      <c r="C314" s="2"/>
      <c r="D314" s="2"/>
      <c r="E314" s="2"/>
      <c r="F314" s="2"/>
      <c r="G314" s="291"/>
      <c r="H314" s="291"/>
      <c r="I314" s="496"/>
      <c r="J314" s="496"/>
      <c r="K314" s="291"/>
      <c r="L314" s="291"/>
      <c r="M314" s="291"/>
      <c r="N314" s="291"/>
      <c r="O314" s="2"/>
      <c r="P314" s="2"/>
      <c r="Q314" s="2"/>
      <c r="R314" s="2"/>
      <c r="S314" s="2"/>
      <c r="T314" s="2"/>
      <c r="U314" s="2"/>
      <c r="V314" s="2"/>
      <c r="W314" s="2"/>
    </row>
    <row r="315" spans="1:23" ht="15.75" customHeight="1" x14ac:dyDescent="0.2">
      <c r="A315" s="2"/>
      <c r="B315" s="2"/>
      <c r="C315" s="2"/>
      <c r="D315" s="2"/>
      <c r="E315" s="2"/>
      <c r="F315" s="2"/>
      <c r="G315" s="291"/>
      <c r="H315" s="291"/>
      <c r="I315" s="496"/>
      <c r="J315" s="496"/>
      <c r="K315" s="291"/>
      <c r="L315" s="291"/>
      <c r="M315" s="291"/>
      <c r="N315" s="291"/>
      <c r="O315" s="2"/>
      <c r="P315" s="2"/>
      <c r="Q315" s="2"/>
      <c r="R315" s="2"/>
      <c r="S315" s="2"/>
      <c r="T315" s="2"/>
      <c r="U315" s="2"/>
      <c r="V315" s="2"/>
      <c r="W315" s="2"/>
    </row>
    <row r="316" spans="1:23" ht="15.75" customHeight="1" x14ac:dyDescent="0.2">
      <c r="A316" s="2"/>
      <c r="B316" s="2"/>
      <c r="C316" s="2"/>
      <c r="D316" s="2"/>
      <c r="E316" s="2"/>
      <c r="F316" s="2"/>
      <c r="G316" s="291"/>
      <c r="H316" s="291"/>
      <c r="I316" s="496"/>
      <c r="J316" s="496"/>
      <c r="K316" s="291"/>
      <c r="L316" s="291"/>
      <c r="M316" s="291"/>
      <c r="N316" s="291"/>
      <c r="O316" s="2"/>
      <c r="P316" s="2"/>
      <c r="Q316" s="2"/>
      <c r="R316" s="2"/>
      <c r="S316" s="2"/>
      <c r="T316" s="2"/>
      <c r="U316" s="2"/>
      <c r="V316" s="2"/>
      <c r="W316" s="2"/>
    </row>
    <row r="317" spans="1:23" ht="15.75" customHeight="1" x14ac:dyDescent="0.2">
      <c r="A317" s="2"/>
      <c r="B317" s="2"/>
      <c r="C317" s="2"/>
      <c r="D317" s="2"/>
      <c r="E317" s="2"/>
      <c r="F317" s="2"/>
      <c r="G317" s="291"/>
      <c r="H317" s="291"/>
      <c r="I317" s="496"/>
      <c r="J317" s="496"/>
      <c r="K317" s="291"/>
      <c r="L317" s="291"/>
      <c r="M317" s="291"/>
      <c r="N317" s="291"/>
      <c r="O317" s="2"/>
      <c r="P317" s="2"/>
      <c r="Q317" s="2"/>
      <c r="R317" s="2"/>
      <c r="S317" s="2"/>
      <c r="T317" s="2"/>
      <c r="U317" s="2"/>
      <c r="V317" s="2"/>
      <c r="W317" s="2"/>
    </row>
    <row r="318" spans="1:23" ht="15.75" customHeight="1" x14ac:dyDescent="0.2">
      <c r="A318" s="2"/>
      <c r="B318" s="2"/>
      <c r="C318" s="2"/>
      <c r="D318" s="2"/>
      <c r="E318" s="2"/>
      <c r="F318" s="2"/>
      <c r="G318" s="291"/>
      <c r="H318" s="291"/>
      <c r="I318" s="496"/>
      <c r="J318" s="496"/>
      <c r="K318" s="291"/>
      <c r="L318" s="291"/>
      <c r="M318" s="291"/>
      <c r="N318" s="291"/>
      <c r="O318" s="2"/>
      <c r="P318" s="2"/>
      <c r="Q318" s="2"/>
      <c r="R318" s="2"/>
      <c r="S318" s="2"/>
      <c r="T318" s="2"/>
      <c r="U318" s="2"/>
      <c r="V318" s="2"/>
      <c r="W318" s="2"/>
    </row>
    <row r="319" spans="1:23" ht="15.75" customHeight="1" x14ac:dyDescent="0.2">
      <c r="A319" s="2"/>
      <c r="B319" s="2"/>
      <c r="C319" s="2"/>
      <c r="D319" s="2"/>
      <c r="E319" s="2"/>
      <c r="F319" s="2"/>
      <c r="G319" s="291"/>
      <c r="H319" s="291"/>
      <c r="I319" s="496"/>
      <c r="J319" s="496"/>
      <c r="K319" s="291"/>
      <c r="L319" s="291"/>
      <c r="M319" s="291"/>
      <c r="N319" s="291"/>
      <c r="O319" s="2"/>
      <c r="P319" s="2"/>
      <c r="Q319" s="2"/>
      <c r="R319" s="2"/>
      <c r="S319" s="2"/>
      <c r="T319" s="2"/>
      <c r="U319" s="2"/>
      <c r="V319" s="2"/>
      <c r="W319" s="2"/>
    </row>
    <row r="320" spans="1:23" ht="15.75" customHeight="1" x14ac:dyDescent="0.2">
      <c r="A320" s="2"/>
      <c r="B320" s="2"/>
      <c r="C320" s="2"/>
      <c r="D320" s="2"/>
      <c r="E320" s="2"/>
      <c r="F320" s="2"/>
      <c r="G320" s="291"/>
      <c r="H320" s="291"/>
      <c r="I320" s="496"/>
      <c r="J320" s="496"/>
      <c r="K320" s="291"/>
      <c r="L320" s="291"/>
      <c r="M320" s="291"/>
      <c r="N320" s="291"/>
      <c r="O320" s="2"/>
      <c r="P320" s="2"/>
      <c r="Q320" s="2"/>
      <c r="R320" s="2"/>
      <c r="S320" s="2"/>
      <c r="T320" s="2"/>
      <c r="U320" s="2"/>
      <c r="V320" s="2"/>
      <c r="W320" s="2"/>
    </row>
    <row r="321" spans="1:23" ht="15.75" customHeight="1" x14ac:dyDescent="0.2">
      <c r="A321" s="2"/>
      <c r="B321" s="2"/>
      <c r="C321" s="2"/>
      <c r="D321" s="2"/>
      <c r="E321" s="2"/>
      <c r="F321" s="2"/>
      <c r="G321" s="291"/>
      <c r="H321" s="291"/>
      <c r="I321" s="496"/>
      <c r="J321" s="496"/>
      <c r="K321" s="291"/>
      <c r="L321" s="291"/>
      <c r="M321" s="291"/>
      <c r="N321" s="291"/>
      <c r="O321" s="2"/>
      <c r="P321" s="2"/>
      <c r="Q321" s="2"/>
      <c r="R321" s="2"/>
      <c r="S321" s="2"/>
      <c r="T321" s="2"/>
      <c r="U321" s="2"/>
      <c r="V321" s="2"/>
      <c r="W321" s="2"/>
    </row>
    <row r="322" spans="1:23" ht="15.75" customHeight="1" x14ac:dyDescent="0.2">
      <c r="A322" s="2"/>
      <c r="B322" s="2"/>
      <c r="C322" s="2"/>
      <c r="D322" s="2"/>
      <c r="E322" s="2"/>
      <c r="F322" s="2"/>
      <c r="G322" s="291"/>
      <c r="H322" s="291"/>
      <c r="I322" s="496"/>
      <c r="J322" s="496"/>
      <c r="K322" s="291"/>
      <c r="L322" s="291"/>
      <c r="M322" s="291"/>
      <c r="N322" s="291"/>
      <c r="O322" s="2"/>
      <c r="P322" s="2"/>
      <c r="Q322" s="2"/>
      <c r="R322" s="2"/>
      <c r="S322" s="2"/>
      <c r="T322" s="2"/>
      <c r="U322" s="2"/>
      <c r="V322" s="2"/>
      <c r="W322" s="2"/>
    </row>
    <row r="323" spans="1:23" ht="15.75" customHeight="1" x14ac:dyDescent="0.2">
      <c r="A323" s="2"/>
      <c r="B323" s="2"/>
      <c r="C323" s="2"/>
      <c r="D323" s="2"/>
      <c r="E323" s="2"/>
      <c r="F323" s="2"/>
      <c r="G323" s="291"/>
      <c r="H323" s="291"/>
      <c r="I323" s="496"/>
      <c r="J323" s="496"/>
      <c r="K323" s="291"/>
      <c r="L323" s="291"/>
      <c r="M323" s="291"/>
      <c r="N323" s="291"/>
      <c r="O323" s="2"/>
      <c r="P323" s="2"/>
      <c r="Q323" s="2"/>
      <c r="R323" s="2"/>
      <c r="S323" s="2"/>
      <c r="T323" s="2"/>
      <c r="U323" s="2"/>
      <c r="V323" s="2"/>
      <c r="W323" s="2"/>
    </row>
    <row r="324" spans="1:23" ht="15.75" customHeight="1" x14ac:dyDescent="0.2">
      <c r="A324" s="2"/>
      <c r="B324" s="2"/>
      <c r="C324" s="2"/>
      <c r="D324" s="2"/>
      <c r="E324" s="2"/>
      <c r="F324" s="2"/>
      <c r="G324" s="291"/>
      <c r="H324" s="291"/>
      <c r="I324" s="496"/>
      <c r="J324" s="496"/>
      <c r="K324" s="291"/>
      <c r="L324" s="291"/>
      <c r="M324" s="291"/>
      <c r="N324" s="291"/>
      <c r="O324" s="2"/>
      <c r="P324" s="2"/>
      <c r="Q324" s="2"/>
      <c r="R324" s="2"/>
      <c r="S324" s="2"/>
      <c r="T324" s="2"/>
      <c r="U324" s="2"/>
      <c r="V324" s="2"/>
      <c r="W324" s="2"/>
    </row>
    <row r="325" spans="1:23" ht="15.75" customHeight="1" x14ac:dyDescent="0.2">
      <c r="A325" s="2"/>
      <c r="B325" s="2"/>
      <c r="C325" s="2"/>
      <c r="D325" s="2"/>
      <c r="E325" s="2"/>
      <c r="F325" s="2"/>
      <c r="G325" s="291"/>
      <c r="H325" s="291"/>
      <c r="I325" s="496"/>
      <c r="J325" s="496"/>
      <c r="K325" s="291"/>
      <c r="L325" s="291"/>
      <c r="M325" s="291"/>
      <c r="N325" s="291"/>
      <c r="O325" s="2"/>
      <c r="P325" s="2"/>
      <c r="Q325" s="2"/>
      <c r="R325" s="2"/>
      <c r="S325" s="2"/>
      <c r="T325" s="2"/>
      <c r="U325" s="2"/>
      <c r="V325" s="2"/>
      <c r="W325" s="2"/>
    </row>
    <row r="326" spans="1:23" ht="15.75" customHeight="1" x14ac:dyDescent="0.2">
      <c r="A326" s="2"/>
      <c r="B326" s="2"/>
      <c r="C326" s="2"/>
      <c r="D326" s="2"/>
      <c r="E326" s="2"/>
      <c r="F326" s="2"/>
      <c r="G326" s="291"/>
      <c r="H326" s="291"/>
      <c r="I326" s="496"/>
      <c r="J326" s="496"/>
      <c r="K326" s="291"/>
      <c r="L326" s="291"/>
      <c r="M326" s="291"/>
      <c r="N326" s="291"/>
      <c r="O326" s="2"/>
      <c r="P326" s="2"/>
      <c r="Q326" s="2"/>
      <c r="R326" s="2"/>
      <c r="S326" s="2"/>
      <c r="T326" s="2"/>
      <c r="U326" s="2"/>
      <c r="V326" s="2"/>
      <c r="W326" s="2"/>
    </row>
    <row r="327" spans="1:23" ht="15.75" customHeight="1" x14ac:dyDescent="0.2">
      <c r="A327" s="2"/>
      <c r="B327" s="2"/>
      <c r="C327" s="2"/>
      <c r="D327" s="2"/>
      <c r="E327" s="2"/>
      <c r="F327" s="2"/>
      <c r="G327" s="291"/>
      <c r="H327" s="291"/>
      <c r="I327" s="496"/>
      <c r="J327" s="496"/>
      <c r="K327" s="291"/>
      <c r="L327" s="291"/>
      <c r="M327" s="291"/>
      <c r="N327" s="291"/>
      <c r="O327" s="2"/>
      <c r="P327" s="2"/>
      <c r="Q327" s="2"/>
      <c r="R327" s="2"/>
      <c r="S327" s="2"/>
      <c r="T327" s="2"/>
      <c r="U327" s="2"/>
      <c r="V327" s="2"/>
      <c r="W327" s="2"/>
    </row>
    <row r="328" spans="1:23" ht="15.75" customHeight="1" x14ac:dyDescent="0.2">
      <c r="A328" s="2"/>
      <c r="B328" s="2"/>
      <c r="C328" s="2"/>
      <c r="D328" s="2"/>
      <c r="E328" s="2"/>
      <c r="F328" s="2"/>
      <c r="G328" s="291"/>
      <c r="H328" s="291"/>
      <c r="I328" s="496"/>
      <c r="J328" s="496"/>
      <c r="K328" s="291"/>
      <c r="L328" s="291"/>
      <c r="M328" s="291"/>
      <c r="N328" s="291"/>
      <c r="O328" s="2"/>
      <c r="P328" s="2"/>
      <c r="Q328" s="2"/>
      <c r="R328" s="2"/>
      <c r="S328" s="2"/>
      <c r="T328" s="2"/>
      <c r="U328" s="2"/>
      <c r="V328" s="2"/>
      <c r="W328" s="2"/>
    </row>
    <row r="329" spans="1:23" ht="15.75" customHeight="1" x14ac:dyDescent="0.2">
      <c r="A329" s="2"/>
      <c r="B329" s="2"/>
      <c r="C329" s="2"/>
      <c r="D329" s="2"/>
      <c r="E329" s="2"/>
      <c r="F329" s="2"/>
      <c r="G329" s="291"/>
      <c r="H329" s="291"/>
      <c r="I329" s="496"/>
      <c r="J329" s="496"/>
      <c r="K329" s="291"/>
      <c r="L329" s="291"/>
      <c r="M329" s="291"/>
      <c r="N329" s="291"/>
      <c r="O329" s="2"/>
      <c r="P329" s="2"/>
      <c r="Q329" s="2"/>
      <c r="R329" s="2"/>
      <c r="S329" s="2"/>
      <c r="T329" s="2"/>
      <c r="U329" s="2"/>
      <c r="V329" s="2"/>
      <c r="W329" s="2"/>
    </row>
    <row r="330" spans="1:23" ht="15.75" customHeight="1" x14ac:dyDescent="0.2">
      <c r="A330" s="2"/>
      <c r="B330" s="2"/>
      <c r="C330" s="2"/>
      <c r="D330" s="2"/>
      <c r="E330" s="2"/>
      <c r="F330" s="2"/>
      <c r="G330" s="291"/>
      <c r="H330" s="291"/>
      <c r="I330" s="496"/>
      <c r="J330" s="496"/>
      <c r="K330" s="291"/>
      <c r="L330" s="291"/>
      <c r="M330" s="291"/>
      <c r="N330" s="291"/>
      <c r="O330" s="2"/>
      <c r="P330" s="2"/>
      <c r="Q330" s="2"/>
      <c r="R330" s="2"/>
      <c r="S330" s="2"/>
      <c r="T330" s="2"/>
      <c r="U330" s="2"/>
      <c r="V330" s="2"/>
      <c r="W330" s="2"/>
    </row>
    <row r="331" spans="1:23" ht="15.75" customHeight="1" x14ac:dyDescent="0.2">
      <c r="A331" s="2"/>
      <c r="B331" s="2"/>
      <c r="C331" s="2"/>
      <c r="D331" s="2"/>
      <c r="E331" s="2"/>
      <c r="F331" s="2"/>
      <c r="G331" s="291"/>
      <c r="H331" s="291"/>
      <c r="I331" s="496"/>
      <c r="J331" s="496"/>
      <c r="K331" s="291"/>
      <c r="L331" s="291"/>
      <c r="M331" s="291"/>
      <c r="N331" s="291"/>
      <c r="O331" s="2"/>
      <c r="P331" s="2"/>
      <c r="Q331" s="2"/>
      <c r="R331" s="2"/>
      <c r="S331" s="2"/>
      <c r="T331" s="2"/>
      <c r="U331" s="2"/>
      <c r="V331" s="2"/>
      <c r="W331" s="2"/>
    </row>
    <row r="332" spans="1:23" ht="15.75" customHeight="1" x14ac:dyDescent="0.2">
      <c r="A332" s="2"/>
      <c r="B332" s="2"/>
      <c r="C332" s="2"/>
      <c r="D332" s="2"/>
      <c r="E332" s="2"/>
      <c r="F332" s="2"/>
      <c r="G332" s="291"/>
      <c r="H332" s="291"/>
      <c r="I332" s="496"/>
      <c r="J332" s="496"/>
      <c r="K332" s="291"/>
      <c r="L332" s="291"/>
      <c r="M332" s="291"/>
      <c r="N332" s="291"/>
      <c r="O332" s="2"/>
      <c r="P332" s="2"/>
      <c r="Q332" s="2"/>
      <c r="R332" s="2"/>
      <c r="S332" s="2"/>
      <c r="T332" s="2"/>
      <c r="U332" s="2"/>
      <c r="V332" s="2"/>
      <c r="W332" s="2"/>
    </row>
    <row r="333" spans="1:23" ht="15.75" customHeight="1" x14ac:dyDescent="0.2">
      <c r="A333" s="2"/>
      <c r="B333" s="2"/>
      <c r="C333" s="2"/>
      <c r="D333" s="2"/>
      <c r="E333" s="2"/>
      <c r="F333" s="2"/>
      <c r="G333" s="291"/>
      <c r="H333" s="291"/>
      <c r="I333" s="496"/>
      <c r="J333" s="496"/>
      <c r="K333" s="291"/>
      <c r="L333" s="291"/>
      <c r="M333" s="291"/>
      <c r="N333" s="291"/>
      <c r="O333" s="2"/>
      <c r="P333" s="2"/>
      <c r="Q333" s="2"/>
      <c r="R333" s="2"/>
      <c r="S333" s="2"/>
      <c r="T333" s="2"/>
      <c r="U333" s="2"/>
      <c r="V333" s="2"/>
      <c r="W333" s="2"/>
    </row>
    <row r="334" spans="1:23" ht="15.75" customHeight="1" x14ac:dyDescent="0.2">
      <c r="A334" s="2"/>
      <c r="B334" s="2"/>
      <c r="C334" s="2"/>
      <c r="D334" s="2"/>
      <c r="E334" s="2"/>
      <c r="F334" s="2"/>
      <c r="G334" s="291"/>
      <c r="H334" s="291"/>
      <c r="I334" s="496"/>
      <c r="J334" s="496"/>
      <c r="K334" s="291"/>
      <c r="L334" s="291"/>
      <c r="M334" s="291"/>
      <c r="N334" s="291"/>
      <c r="O334" s="2"/>
      <c r="P334" s="2"/>
      <c r="Q334" s="2"/>
      <c r="R334" s="2"/>
      <c r="S334" s="2"/>
      <c r="T334" s="2"/>
      <c r="U334" s="2"/>
      <c r="V334" s="2"/>
      <c r="W334" s="2"/>
    </row>
    <row r="335" spans="1:23" ht="15.75" customHeight="1" x14ac:dyDescent="0.2">
      <c r="A335" s="2"/>
      <c r="B335" s="2"/>
      <c r="C335" s="2"/>
      <c r="D335" s="2"/>
      <c r="E335" s="2"/>
      <c r="F335" s="2"/>
      <c r="G335" s="291"/>
      <c r="H335" s="291"/>
      <c r="I335" s="496"/>
      <c r="J335" s="496"/>
      <c r="K335" s="291"/>
      <c r="L335" s="291"/>
      <c r="M335" s="291"/>
      <c r="N335" s="291"/>
      <c r="O335" s="2"/>
      <c r="P335" s="2"/>
      <c r="Q335" s="2"/>
      <c r="R335" s="2"/>
      <c r="S335" s="2"/>
      <c r="T335" s="2"/>
      <c r="U335" s="2"/>
      <c r="V335" s="2"/>
      <c r="W335" s="2"/>
    </row>
    <row r="336" spans="1:23" ht="15.75" customHeight="1" x14ac:dyDescent="0.2">
      <c r="A336" s="2"/>
      <c r="B336" s="2"/>
      <c r="C336" s="2"/>
      <c r="D336" s="2"/>
      <c r="E336" s="2"/>
      <c r="F336" s="2"/>
      <c r="G336" s="291"/>
      <c r="H336" s="291"/>
      <c r="I336" s="496"/>
      <c r="J336" s="496"/>
      <c r="K336" s="291"/>
      <c r="L336" s="291"/>
      <c r="M336" s="291"/>
      <c r="N336" s="291"/>
      <c r="O336" s="2"/>
      <c r="P336" s="2"/>
      <c r="Q336" s="2"/>
      <c r="R336" s="2"/>
      <c r="S336" s="2"/>
      <c r="T336" s="2"/>
      <c r="U336" s="2"/>
      <c r="V336" s="2"/>
      <c r="W336" s="2"/>
    </row>
    <row r="337" spans="1:23" ht="15.75" customHeight="1" x14ac:dyDescent="0.2">
      <c r="A337" s="2"/>
      <c r="B337" s="2"/>
      <c r="C337" s="2"/>
      <c r="D337" s="2"/>
      <c r="E337" s="2"/>
      <c r="F337" s="2"/>
      <c r="G337" s="291"/>
      <c r="H337" s="291"/>
      <c r="I337" s="496"/>
      <c r="J337" s="496"/>
      <c r="K337" s="291"/>
      <c r="L337" s="291"/>
      <c r="M337" s="291"/>
      <c r="N337" s="291"/>
      <c r="O337" s="2"/>
      <c r="P337" s="2"/>
      <c r="Q337" s="2"/>
      <c r="R337" s="2"/>
      <c r="S337" s="2"/>
      <c r="T337" s="2"/>
      <c r="U337" s="2"/>
      <c r="V337" s="2"/>
      <c r="W337" s="2"/>
    </row>
    <row r="338" spans="1:23" ht="15.75" customHeight="1" x14ac:dyDescent="0.2">
      <c r="A338" s="2"/>
      <c r="B338" s="2"/>
      <c r="C338" s="2"/>
      <c r="D338" s="2"/>
      <c r="E338" s="2"/>
      <c r="F338" s="2"/>
      <c r="G338" s="291"/>
      <c r="H338" s="291"/>
      <c r="I338" s="496"/>
      <c r="J338" s="496"/>
      <c r="K338" s="291"/>
      <c r="L338" s="291"/>
      <c r="M338" s="291"/>
      <c r="N338" s="291"/>
      <c r="O338" s="2"/>
      <c r="P338" s="2"/>
      <c r="Q338" s="2"/>
      <c r="R338" s="2"/>
      <c r="S338" s="2"/>
      <c r="T338" s="2"/>
      <c r="U338" s="2"/>
      <c r="V338" s="2"/>
      <c r="W338" s="2"/>
    </row>
    <row r="339" spans="1:23" ht="15.75" customHeight="1" x14ac:dyDescent="0.2">
      <c r="A339" s="2"/>
      <c r="B339" s="2"/>
      <c r="C339" s="2"/>
      <c r="D339" s="2"/>
      <c r="E339" s="2"/>
      <c r="F339" s="2"/>
      <c r="G339" s="291"/>
      <c r="H339" s="291"/>
      <c r="I339" s="496"/>
      <c r="J339" s="496"/>
      <c r="K339" s="291"/>
      <c r="L339" s="291"/>
      <c r="M339" s="291"/>
      <c r="N339" s="291"/>
      <c r="O339" s="2"/>
      <c r="P339" s="2"/>
      <c r="Q339" s="2"/>
      <c r="R339" s="2"/>
      <c r="S339" s="2"/>
      <c r="T339" s="2"/>
      <c r="U339" s="2"/>
      <c r="V339" s="2"/>
      <c r="W339" s="2"/>
    </row>
    <row r="340" spans="1:23" ht="15.75" customHeight="1" x14ac:dyDescent="0.2">
      <c r="A340" s="2"/>
      <c r="B340" s="2"/>
      <c r="C340" s="2"/>
      <c r="D340" s="2"/>
      <c r="E340" s="2"/>
      <c r="F340" s="2"/>
      <c r="G340" s="291"/>
      <c r="H340" s="291"/>
      <c r="I340" s="496"/>
      <c r="J340" s="496"/>
      <c r="K340" s="291"/>
      <c r="L340" s="291"/>
      <c r="M340" s="291"/>
      <c r="N340" s="291"/>
      <c r="O340" s="2"/>
      <c r="P340" s="2"/>
      <c r="Q340" s="2"/>
      <c r="R340" s="2"/>
      <c r="S340" s="2"/>
      <c r="T340" s="2"/>
      <c r="U340" s="2"/>
      <c r="V340" s="2"/>
      <c r="W340" s="2"/>
    </row>
    <row r="341" spans="1:23" ht="15.75" customHeight="1" x14ac:dyDescent="0.2">
      <c r="A341" s="2"/>
      <c r="B341" s="2"/>
      <c r="C341" s="2"/>
      <c r="D341" s="2"/>
      <c r="E341" s="2"/>
      <c r="F341" s="2"/>
      <c r="G341" s="291"/>
      <c r="H341" s="291"/>
      <c r="I341" s="496"/>
      <c r="J341" s="496"/>
      <c r="K341" s="291"/>
      <c r="L341" s="291"/>
      <c r="M341" s="291"/>
      <c r="N341" s="291"/>
      <c r="O341" s="2"/>
      <c r="P341" s="2"/>
      <c r="Q341" s="2"/>
      <c r="R341" s="2"/>
      <c r="S341" s="2"/>
      <c r="T341" s="2"/>
      <c r="U341" s="2"/>
      <c r="V341" s="2"/>
      <c r="W341" s="2"/>
    </row>
    <row r="342" spans="1:23" ht="15.75" customHeight="1" x14ac:dyDescent="0.2">
      <c r="A342" s="2"/>
      <c r="B342" s="2"/>
      <c r="C342" s="2"/>
      <c r="D342" s="2"/>
      <c r="E342" s="2"/>
      <c r="F342" s="2"/>
      <c r="G342" s="291"/>
      <c r="H342" s="291"/>
      <c r="I342" s="496"/>
      <c r="J342" s="496"/>
      <c r="K342" s="291"/>
      <c r="L342" s="291"/>
      <c r="M342" s="291"/>
      <c r="N342" s="291"/>
      <c r="O342" s="2"/>
      <c r="P342" s="2"/>
      <c r="Q342" s="2"/>
      <c r="R342" s="2"/>
      <c r="S342" s="2"/>
      <c r="T342" s="2"/>
      <c r="U342" s="2"/>
      <c r="V342" s="2"/>
      <c r="W342" s="2"/>
    </row>
    <row r="343" spans="1:23" ht="15.75" customHeight="1" x14ac:dyDescent="0.2">
      <c r="A343" s="2"/>
      <c r="B343" s="2"/>
      <c r="C343" s="2"/>
      <c r="D343" s="2"/>
      <c r="E343" s="2"/>
      <c r="F343" s="2"/>
      <c r="G343" s="291"/>
      <c r="H343" s="291"/>
      <c r="I343" s="496"/>
      <c r="J343" s="496"/>
      <c r="K343" s="291"/>
      <c r="L343" s="291"/>
      <c r="M343" s="291"/>
      <c r="N343" s="291"/>
      <c r="O343" s="2"/>
      <c r="P343" s="2"/>
      <c r="Q343" s="2"/>
      <c r="R343" s="2"/>
      <c r="S343" s="2"/>
      <c r="T343" s="2"/>
      <c r="U343" s="2"/>
      <c r="V343" s="2"/>
      <c r="W343" s="2"/>
    </row>
    <row r="344" spans="1:23" ht="15.75" customHeight="1" x14ac:dyDescent="0.2">
      <c r="A344" s="2"/>
      <c r="B344" s="2"/>
      <c r="C344" s="2"/>
      <c r="D344" s="2"/>
      <c r="E344" s="2"/>
      <c r="F344" s="2"/>
      <c r="G344" s="291"/>
      <c r="H344" s="291"/>
      <c r="I344" s="496"/>
      <c r="J344" s="496"/>
      <c r="K344" s="291"/>
      <c r="L344" s="291"/>
      <c r="M344" s="291"/>
      <c r="N344" s="291"/>
      <c r="O344" s="2"/>
      <c r="P344" s="2"/>
      <c r="Q344" s="2"/>
      <c r="R344" s="2"/>
      <c r="S344" s="2"/>
      <c r="T344" s="2"/>
      <c r="U344" s="2"/>
      <c r="V344" s="2"/>
      <c r="W344" s="2"/>
    </row>
    <row r="345" spans="1:23" ht="15.75" customHeight="1" x14ac:dyDescent="0.2">
      <c r="A345" s="2"/>
      <c r="B345" s="2"/>
      <c r="C345" s="2"/>
      <c r="D345" s="2"/>
      <c r="E345" s="2"/>
      <c r="F345" s="2"/>
      <c r="G345" s="291"/>
      <c r="H345" s="291"/>
      <c r="I345" s="496"/>
      <c r="J345" s="496"/>
      <c r="K345" s="291"/>
      <c r="L345" s="291"/>
      <c r="M345" s="291"/>
      <c r="N345" s="291"/>
      <c r="O345" s="2"/>
      <c r="P345" s="2"/>
      <c r="Q345" s="2"/>
      <c r="R345" s="2"/>
      <c r="S345" s="2"/>
      <c r="T345" s="2"/>
      <c r="U345" s="2"/>
      <c r="V345" s="2"/>
      <c r="W345" s="2"/>
    </row>
    <row r="346" spans="1:23" ht="15.75" customHeight="1" x14ac:dyDescent="0.2">
      <c r="A346" s="2"/>
      <c r="B346" s="2"/>
      <c r="C346" s="2"/>
      <c r="D346" s="2"/>
      <c r="E346" s="2"/>
      <c r="F346" s="2"/>
      <c r="G346" s="291"/>
      <c r="H346" s="291"/>
      <c r="I346" s="496"/>
      <c r="J346" s="496"/>
      <c r="K346" s="291"/>
      <c r="L346" s="291"/>
      <c r="M346" s="291"/>
      <c r="N346" s="291"/>
      <c r="O346" s="2"/>
      <c r="P346" s="2"/>
      <c r="Q346" s="2"/>
      <c r="R346" s="2"/>
      <c r="S346" s="2"/>
      <c r="T346" s="2"/>
      <c r="U346" s="2"/>
      <c r="V346" s="2"/>
      <c r="W346" s="2"/>
    </row>
    <row r="347" spans="1:23" ht="15.75" customHeight="1" x14ac:dyDescent="0.2">
      <c r="A347" s="2"/>
      <c r="B347" s="2"/>
      <c r="C347" s="2"/>
      <c r="D347" s="2"/>
      <c r="E347" s="2"/>
      <c r="F347" s="2"/>
      <c r="G347" s="291"/>
      <c r="H347" s="291"/>
      <c r="I347" s="496"/>
      <c r="J347" s="496"/>
      <c r="K347" s="291"/>
      <c r="L347" s="291"/>
      <c r="M347" s="291"/>
      <c r="N347" s="291"/>
      <c r="O347" s="2"/>
      <c r="P347" s="2"/>
      <c r="Q347" s="2"/>
      <c r="R347" s="2"/>
      <c r="S347" s="2"/>
      <c r="T347" s="2"/>
      <c r="U347" s="2"/>
      <c r="V347" s="2"/>
      <c r="W347" s="2"/>
    </row>
    <row r="348" spans="1:23" ht="15.75" customHeight="1" x14ac:dyDescent="0.2">
      <c r="A348" s="2"/>
      <c r="B348" s="2"/>
      <c r="C348" s="2"/>
      <c r="D348" s="2"/>
      <c r="E348" s="2"/>
      <c r="F348" s="2"/>
      <c r="G348" s="291"/>
      <c r="H348" s="291"/>
      <c r="I348" s="496"/>
      <c r="J348" s="496"/>
      <c r="K348" s="291"/>
      <c r="L348" s="291"/>
      <c r="M348" s="291"/>
      <c r="N348" s="291"/>
      <c r="O348" s="2"/>
      <c r="P348" s="2"/>
      <c r="Q348" s="2"/>
      <c r="R348" s="2"/>
      <c r="S348" s="2"/>
      <c r="T348" s="2"/>
      <c r="U348" s="2"/>
      <c r="V348" s="2"/>
      <c r="W348" s="2"/>
    </row>
    <row r="349" spans="1:23" ht="15.75" customHeight="1" x14ac:dyDescent="0.2">
      <c r="A349" s="2"/>
      <c r="B349" s="2"/>
      <c r="C349" s="2"/>
      <c r="D349" s="2"/>
      <c r="E349" s="2"/>
      <c r="F349" s="2"/>
      <c r="G349" s="291"/>
      <c r="H349" s="291"/>
      <c r="I349" s="496"/>
      <c r="J349" s="496"/>
      <c r="K349" s="291"/>
      <c r="L349" s="291"/>
      <c r="M349" s="291"/>
      <c r="N349" s="291"/>
      <c r="O349" s="2"/>
      <c r="P349" s="2"/>
      <c r="Q349" s="2"/>
      <c r="R349" s="2"/>
      <c r="S349" s="2"/>
      <c r="T349" s="2"/>
      <c r="U349" s="2"/>
      <c r="V349" s="2"/>
      <c r="W349" s="2"/>
    </row>
    <row r="350" spans="1:23" ht="15.75" customHeight="1" x14ac:dyDescent="0.2">
      <c r="A350" s="2"/>
      <c r="B350" s="2"/>
      <c r="C350" s="2"/>
      <c r="D350" s="2"/>
      <c r="E350" s="2"/>
      <c r="F350" s="2"/>
      <c r="G350" s="291"/>
      <c r="H350" s="291"/>
      <c r="I350" s="496"/>
      <c r="J350" s="496"/>
      <c r="K350" s="291"/>
      <c r="L350" s="291"/>
      <c r="M350" s="291"/>
      <c r="N350" s="291"/>
      <c r="O350" s="2"/>
      <c r="P350" s="2"/>
      <c r="Q350" s="2"/>
      <c r="R350" s="2"/>
      <c r="S350" s="2"/>
      <c r="T350" s="2"/>
      <c r="U350" s="2"/>
      <c r="V350" s="2"/>
      <c r="W350" s="2"/>
    </row>
    <row r="351" spans="1:23" ht="15.75" customHeight="1" x14ac:dyDescent="0.2">
      <c r="A351" s="2"/>
      <c r="B351" s="2"/>
      <c r="C351" s="2"/>
      <c r="D351" s="2"/>
      <c r="E351" s="2"/>
      <c r="F351" s="2"/>
      <c r="G351" s="291"/>
      <c r="H351" s="291"/>
      <c r="I351" s="496"/>
      <c r="J351" s="496"/>
      <c r="K351" s="291"/>
      <c r="L351" s="291"/>
      <c r="M351" s="291"/>
      <c r="N351" s="291"/>
      <c r="O351" s="2"/>
      <c r="P351" s="2"/>
      <c r="Q351" s="2"/>
      <c r="R351" s="2"/>
      <c r="S351" s="2"/>
      <c r="T351" s="2"/>
      <c r="U351" s="2"/>
      <c r="V351" s="2"/>
      <c r="W351" s="2"/>
    </row>
    <row r="352" spans="1:23" ht="15.75" customHeight="1" x14ac:dyDescent="0.2">
      <c r="A352" s="2"/>
      <c r="B352" s="2"/>
      <c r="C352" s="2"/>
      <c r="D352" s="2"/>
      <c r="E352" s="2"/>
      <c r="F352" s="2"/>
      <c r="G352" s="291"/>
      <c r="H352" s="291"/>
      <c r="I352" s="496"/>
      <c r="J352" s="496"/>
      <c r="K352" s="291"/>
      <c r="L352" s="291"/>
      <c r="M352" s="291"/>
      <c r="N352" s="291"/>
      <c r="O352" s="2"/>
      <c r="P352" s="2"/>
      <c r="Q352" s="2"/>
      <c r="R352" s="2"/>
      <c r="S352" s="2"/>
      <c r="T352" s="2"/>
      <c r="U352" s="2"/>
      <c r="V352" s="2"/>
      <c r="W352" s="2"/>
    </row>
    <row r="353" spans="1:23" ht="15.75" customHeight="1" x14ac:dyDescent="0.2">
      <c r="A353" s="2"/>
      <c r="B353" s="2"/>
      <c r="C353" s="2"/>
      <c r="D353" s="2"/>
      <c r="E353" s="2"/>
      <c r="F353" s="2"/>
      <c r="G353" s="291"/>
      <c r="H353" s="291"/>
      <c r="I353" s="496"/>
      <c r="J353" s="496"/>
      <c r="K353" s="291"/>
      <c r="L353" s="291"/>
      <c r="M353" s="291"/>
      <c r="N353" s="291"/>
      <c r="O353" s="2"/>
      <c r="P353" s="2"/>
      <c r="Q353" s="2"/>
      <c r="R353" s="2"/>
      <c r="S353" s="2"/>
      <c r="T353" s="2"/>
      <c r="U353" s="2"/>
      <c r="V353" s="2"/>
      <c r="W353" s="2"/>
    </row>
    <row r="354" spans="1:23" ht="15.75" customHeight="1" x14ac:dyDescent="0.2">
      <c r="A354" s="2"/>
      <c r="B354" s="2"/>
      <c r="C354" s="2"/>
      <c r="D354" s="2"/>
      <c r="E354" s="2"/>
      <c r="F354" s="2"/>
      <c r="G354" s="291"/>
      <c r="H354" s="291"/>
      <c r="I354" s="496"/>
      <c r="J354" s="496"/>
      <c r="K354" s="291"/>
      <c r="L354" s="291"/>
      <c r="M354" s="291"/>
      <c r="N354" s="291"/>
      <c r="O354" s="2"/>
      <c r="P354" s="2"/>
      <c r="Q354" s="2"/>
      <c r="R354" s="2"/>
      <c r="S354" s="2"/>
      <c r="T354" s="2"/>
      <c r="U354" s="2"/>
      <c r="V354" s="2"/>
      <c r="W354" s="2"/>
    </row>
    <row r="355" spans="1:23" ht="15.75" customHeight="1" x14ac:dyDescent="0.2">
      <c r="A355" s="2"/>
      <c r="B355" s="2"/>
      <c r="C355" s="2"/>
      <c r="D355" s="2"/>
      <c r="E355" s="2"/>
      <c r="F355" s="2"/>
      <c r="G355" s="291"/>
      <c r="H355" s="291"/>
      <c r="I355" s="496"/>
      <c r="J355" s="496"/>
      <c r="K355" s="291"/>
      <c r="L355" s="291"/>
      <c r="M355" s="291"/>
      <c r="N355" s="291"/>
      <c r="O355" s="2"/>
      <c r="P355" s="2"/>
      <c r="Q355" s="2"/>
      <c r="R355" s="2"/>
      <c r="S355" s="2"/>
      <c r="T355" s="2"/>
      <c r="U355" s="2"/>
      <c r="V355" s="2"/>
      <c r="W355" s="2"/>
    </row>
    <row r="356" spans="1:23" ht="15.75" customHeight="1" x14ac:dyDescent="0.2">
      <c r="A356" s="2"/>
      <c r="B356" s="2"/>
      <c r="C356" s="2"/>
      <c r="D356" s="2"/>
      <c r="E356" s="2"/>
      <c r="F356" s="2"/>
      <c r="G356" s="291"/>
      <c r="H356" s="291"/>
      <c r="I356" s="496"/>
      <c r="J356" s="496"/>
      <c r="K356" s="291"/>
      <c r="L356" s="291"/>
      <c r="M356" s="291"/>
      <c r="N356" s="291"/>
      <c r="O356" s="2"/>
      <c r="P356" s="2"/>
      <c r="Q356" s="2"/>
      <c r="R356" s="2"/>
      <c r="S356" s="2"/>
      <c r="T356" s="2"/>
      <c r="U356" s="2"/>
      <c r="V356" s="2"/>
      <c r="W356" s="2"/>
    </row>
    <row r="357" spans="1:23" ht="15.75" customHeight="1" x14ac:dyDescent="0.2">
      <c r="A357" s="2"/>
      <c r="B357" s="2"/>
      <c r="C357" s="2"/>
      <c r="D357" s="2"/>
      <c r="E357" s="2"/>
      <c r="F357" s="2"/>
      <c r="G357" s="291"/>
      <c r="H357" s="291"/>
      <c r="I357" s="496"/>
      <c r="J357" s="496"/>
      <c r="K357" s="291"/>
      <c r="L357" s="291"/>
      <c r="M357" s="291"/>
      <c r="N357" s="291"/>
      <c r="O357" s="2"/>
      <c r="P357" s="2"/>
      <c r="Q357" s="2"/>
      <c r="R357" s="2"/>
      <c r="S357" s="2"/>
      <c r="T357" s="2"/>
      <c r="U357" s="2"/>
      <c r="V357" s="2"/>
      <c r="W357" s="2"/>
    </row>
    <row r="358" spans="1:23" ht="15.75" customHeight="1" x14ac:dyDescent="0.2">
      <c r="A358" s="2"/>
      <c r="B358" s="2"/>
      <c r="C358" s="2"/>
      <c r="D358" s="2"/>
      <c r="E358" s="2"/>
      <c r="F358" s="2"/>
      <c r="G358" s="291"/>
      <c r="H358" s="291"/>
      <c r="I358" s="496"/>
      <c r="J358" s="496"/>
      <c r="K358" s="291"/>
      <c r="L358" s="291"/>
      <c r="M358" s="291"/>
      <c r="N358" s="291"/>
      <c r="O358" s="2"/>
      <c r="P358" s="2"/>
      <c r="Q358" s="2"/>
      <c r="R358" s="2"/>
      <c r="S358" s="2"/>
      <c r="T358" s="2"/>
      <c r="U358" s="2"/>
      <c r="V358" s="2"/>
      <c r="W358" s="2"/>
    </row>
    <row r="359" spans="1:23" ht="15.75" customHeight="1" x14ac:dyDescent="0.2">
      <c r="A359" s="2"/>
      <c r="B359" s="2"/>
      <c r="C359" s="2"/>
      <c r="D359" s="2"/>
      <c r="E359" s="2"/>
      <c r="F359" s="2"/>
      <c r="G359" s="291"/>
      <c r="H359" s="291"/>
      <c r="I359" s="496"/>
      <c r="J359" s="496"/>
      <c r="K359" s="291"/>
      <c r="L359" s="291"/>
      <c r="M359" s="291"/>
      <c r="N359" s="291"/>
      <c r="O359" s="2"/>
      <c r="P359" s="2"/>
      <c r="Q359" s="2"/>
      <c r="R359" s="2"/>
      <c r="S359" s="2"/>
      <c r="T359" s="2"/>
      <c r="U359" s="2"/>
      <c r="V359" s="2"/>
      <c r="W359" s="2"/>
    </row>
    <row r="360" spans="1:23" ht="15.75" customHeight="1" x14ac:dyDescent="0.2">
      <c r="A360" s="2"/>
      <c r="B360" s="2"/>
      <c r="C360" s="2"/>
      <c r="D360" s="2"/>
      <c r="E360" s="2"/>
      <c r="F360" s="2"/>
      <c r="G360" s="291"/>
      <c r="H360" s="291"/>
      <c r="I360" s="496"/>
      <c r="J360" s="496"/>
      <c r="K360" s="291"/>
      <c r="L360" s="291"/>
      <c r="M360" s="291"/>
      <c r="N360" s="291"/>
      <c r="O360" s="2"/>
      <c r="P360" s="2"/>
      <c r="Q360" s="2"/>
      <c r="R360" s="2"/>
      <c r="S360" s="2"/>
      <c r="T360" s="2"/>
      <c r="U360" s="2"/>
      <c r="V360" s="2"/>
      <c r="W360" s="2"/>
    </row>
    <row r="361" spans="1:23" ht="15.75" customHeight="1" x14ac:dyDescent="0.2">
      <c r="A361" s="2"/>
      <c r="B361" s="2"/>
      <c r="C361" s="2"/>
      <c r="D361" s="2"/>
      <c r="E361" s="2"/>
      <c r="F361" s="2"/>
      <c r="G361" s="291"/>
      <c r="H361" s="291"/>
      <c r="I361" s="496"/>
      <c r="J361" s="496"/>
      <c r="K361" s="291"/>
      <c r="L361" s="291"/>
      <c r="M361" s="291"/>
      <c r="N361" s="291"/>
      <c r="O361" s="2"/>
      <c r="P361" s="2"/>
      <c r="Q361" s="2"/>
      <c r="R361" s="2"/>
      <c r="S361" s="2"/>
      <c r="T361" s="2"/>
      <c r="U361" s="2"/>
      <c r="V361" s="2"/>
      <c r="W361" s="2"/>
    </row>
    <row r="362" spans="1:23" ht="15.75" customHeight="1" x14ac:dyDescent="0.2">
      <c r="A362" s="2"/>
      <c r="B362" s="2"/>
      <c r="C362" s="2"/>
      <c r="D362" s="2"/>
      <c r="E362" s="2"/>
      <c r="F362" s="2"/>
      <c r="G362" s="291"/>
      <c r="H362" s="291"/>
      <c r="I362" s="496"/>
      <c r="J362" s="496"/>
      <c r="K362" s="291"/>
      <c r="L362" s="291"/>
      <c r="M362" s="291"/>
      <c r="N362" s="291"/>
      <c r="O362" s="2"/>
      <c r="P362" s="2"/>
      <c r="Q362" s="2"/>
      <c r="R362" s="2"/>
      <c r="S362" s="2"/>
      <c r="T362" s="2"/>
      <c r="U362" s="2"/>
      <c r="V362" s="2"/>
      <c r="W362" s="2"/>
    </row>
    <row r="363" spans="1:23" ht="15.75" customHeight="1" x14ac:dyDescent="0.2">
      <c r="A363" s="2"/>
      <c r="B363" s="2"/>
      <c r="C363" s="2"/>
      <c r="D363" s="2"/>
      <c r="E363" s="2"/>
      <c r="F363" s="2"/>
      <c r="G363" s="291"/>
      <c r="H363" s="291"/>
      <c r="I363" s="496"/>
      <c r="J363" s="496"/>
      <c r="K363" s="291"/>
      <c r="L363" s="291"/>
      <c r="M363" s="291"/>
      <c r="N363" s="291"/>
      <c r="O363" s="2"/>
      <c r="P363" s="2"/>
      <c r="Q363" s="2"/>
      <c r="R363" s="2"/>
      <c r="S363" s="2"/>
      <c r="T363" s="2"/>
      <c r="U363" s="2"/>
      <c r="V363" s="2"/>
      <c r="W363" s="2"/>
    </row>
    <row r="364" spans="1:23" ht="15.75" customHeight="1" x14ac:dyDescent="0.2">
      <c r="A364" s="2"/>
      <c r="B364" s="2"/>
      <c r="C364" s="2"/>
      <c r="D364" s="2"/>
      <c r="E364" s="2"/>
      <c r="F364" s="2"/>
      <c r="G364" s="291"/>
      <c r="H364" s="291"/>
      <c r="I364" s="496"/>
      <c r="J364" s="496"/>
      <c r="K364" s="291"/>
      <c r="L364" s="291"/>
      <c r="M364" s="291"/>
      <c r="N364" s="291"/>
      <c r="O364" s="2"/>
      <c r="P364" s="2"/>
      <c r="Q364" s="2"/>
      <c r="R364" s="2"/>
      <c r="S364" s="2"/>
      <c r="T364" s="2"/>
      <c r="U364" s="2"/>
      <c r="V364" s="2"/>
      <c r="W364" s="2"/>
    </row>
    <row r="365" spans="1:23" ht="15.75" customHeight="1" x14ac:dyDescent="0.2">
      <c r="A365" s="2"/>
      <c r="B365" s="2"/>
      <c r="C365" s="2"/>
      <c r="D365" s="2"/>
      <c r="E365" s="2"/>
      <c r="F365" s="2"/>
      <c r="G365" s="291"/>
      <c r="H365" s="291"/>
      <c r="I365" s="496"/>
      <c r="J365" s="496"/>
      <c r="K365" s="291"/>
      <c r="L365" s="291"/>
      <c r="M365" s="291"/>
      <c r="N365" s="291"/>
      <c r="O365" s="2"/>
      <c r="P365" s="2"/>
      <c r="Q365" s="2"/>
      <c r="R365" s="2"/>
      <c r="S365" s="2"/>
      <c r="T365" s="2"/>
      <c r="U365" s="2"/>
      <c r="V365" s="2"/>
      <c r="W365" s="2"/>
    </row>
    <row r="366" spans="1:23" ht="15.75" customHeight="1" x14ac:dyDescent="0.2">
      <c r="A366" s="2"/>
      <c r="B366" s="2"/>
      <c r="C366" s="2"/>
      <c r="D366" s="2"/>
      <c r="E366" s="2"/>
      <c r="F366" s="2"/>
      <c r="G366" s="291"/>
      <c r="H366" s="291"/>
      <c r="I366" s="496"/>
      <c r="J366" s="496"/>
      <c r="K366" s="291"/>
      <c r="L366" s="291"/>
      <c r="M366" s="291"/>
      <c r="N366" s="291"/>
      <c r="O366" s="2"/>
      <c r="P366" s="2"/>
      <c r="Q366" s="2"/>
      <c r="R366" s="2"/>
      <c r="S366" s="2"/>
      <c r="T366" s="2"/>
      <c r="U366" s="2"/>
      <c r="V366" s="2"/>
      <c r="W366" s="2"/>
    </row>
    <row r="367" spans="1:23" ht="15.75" customHeight="1" x14ac:dyDescent="0.2">
      <c r="A367" s="2"/>
      <c r="B367" s="2"/>
      <c r="C367" s="2"/>
      <c r="D367" s="2"/>
      <c r="E367" s="2"/>
      <c r="F367" s="2"/>
      <c r="G367" s="291"/>
      <c r="H367" s="291"/>
      <c r="I367" s="496"/>
      <c r="J367" s="496"/>
      <c r="K367" s="291"/>
      <c r="L367" s="291"/>
      <c r="M367" s="291"/>
      <c r="N367" s="291"/>
      <c r="O367" s="2"/>
      <c r="P367" s="2"/>
      <c r="Q367" s="2"/>
      <c r="R367" s="2"/>
      <c r="S367" s="2"/>
      <c r="T367" s="2"/>
      <c r="U367" s="2"/>
      <c r="V367" s="2"/>
      <c r="W367" s="2"/>
    </row>
    <row r="368" spans="1:23" ht="15.75" customHeight="1" x14ac:dyDescent="0.2">
      <c r="A368" s="2"/>
      <c r="B368" s="2"/>
      <c r="C368" s="2"/>
      <c r="D368" s="2"/>
      <c r="E368" s="2"/>
      <c r="F368" s="2"/>
      <c r="G368" s="291"/>
      <c r="H368" s="291"/>
      <c r="I368" s="496"/>
      <c r="J368" s="496"/>
      <c r="K368" s="291"/>
      <c r="L368" s="291"/>
      <c r="M368" s="291"/>
      <c r="N368" s="291"/>
      <c r="O368" s="2"/>
      <c r="P368" s="2"/>
      <c r="Q368" s="2"/>
      <c r="R368" s="2"/>
      <c r="S368" s="2"/>
      <c r="T368" s="2"/>
      <c r="U368" s="2"/>
      <c r="V368" s="2"/>
      <c r="W368" s="2"/>
    </row>
    <row r="369" spans="1:23" ht="15.75" customHeight="1" x14ac:dyDescent="0.2">
      <c r="A369" s="2"/>
      <c r="B369" s="2"/>
      <c r="C369" s="2"/>
      <c r="D369" s="2"/>
      <c r="E369" s="2"/>
      <c r="F369" s="2"/>
      <c r="G369" s="291"/>
      <c r="H369" s="291"/>
      <c r="I369" s="496"/>
      <c r="J369" s="496"/>
      <c r="K369" s="291"/>
      <c r="L369" s="291"/>
      <c r="M369" s="291"/>
      <c r="N369" s="291"/>
      <c r="O369" s="2"/>
      <c r="P369" s="2"/>
      <c r="Q369" s="2"/>
      <c r="R369" s="2"/>
      <c r="S369" s="2"/>
      <c r="T369" s="2"/>
      <c r="U369" s="2"/>
      <c r="V369" s="2"/>
      <c r="W369" s="2"/>
    </row>
    <row r="370" spans="1:23" ht="15.75" customHeight="1" x14ac:dyDescent="0.2">
      <c r="A370" s="2"/>
      <c r="B370" s="2"/>
      <c r="C370" s="2"/>
      <c r="D370" s="2"/>
      <c r="E370" s="2"/>
      <c r="F370" s="2"/>
      <c r="G370" s="291"/>
      <c r="H370" s="291"/>
      <c r="I370" s="496"/>
      <c r="J370" s="496"/>
      <c r="K370" s="291"/>
      <c r="L370" s="291"/>
      <c r="M370" s="291"/>
      <c r="N370" s="291"/>
      <c r="O370" s="2"/>
      <c r="P370" s="2"/>
      <c r="Q370" s="2"/>
      <c r="R370" s="2"/>
      <c r="S370" s="2"/>
      <c r="T370" s="2"/>
      <c r="U370" s="2"/>
      <c r="V370" s="2"/>
      <c r="W370" s="2"/>
    </row>
    <row r="371" spans="1:23" ht="15.75" customHeight="1" x14ac:dyDescent="0.2">
      <c r="A371" s="2"/>
      <c r="B371" s="2"/>
      <c r="C371" s="2"/>
      <c r="D371" s="2"/>
      <c r="E371" s="2"/>
      <c r="F371" s="2"/>
      <c r="G371" s="291"/>
      <c r="H371" s="291"/>
      <c r="I371" s="496"/>
      <c r="J371" s="496"/>
      <c r="K371" s="291"/>
      <c r="L371" s="291"/>
      <c r="M371" s="291"/>
      <c r="N371" s="291"/>
      <c r="O371" s="2"/>
      <c r="P371" s="2"/>
      <c r="Q371" s="2"/>
      <c r="R371" s="2"/>
      <c r="S371" s="2"/>
      <c r="T371" s="2"/>
      <c r="U371" s="2"/>
      <c r="V371" s="2"/>
      <c r="W371" s="2"/>
    </row>
    <row r="372" spans="1:23" ht="15.75" customHeight="1" x14ac:dyDescent="0.2">
      <c r="A372" s="2"/>
      <c r="B372" s="2"/>
      <c r="C372" s="2"/>
      <c r="D372" s="2"/>
      <c r="E372" s="2"/>
      <c r="F372" s="2"/>
      <c r="G372" s="291"/>
      <c r="H372" s="291"/>
      <c r="I372" s="496"/>
      <c r="J372" s="496"/>
      <c r="K372" s="291"/>
      <c r="L372" s="291"/>
      <c r="M372" s="291"/>
      <c r="N372" s="291"/>
      <c r="O372" s="2"/>
      <c r="P372" s="2"/>
      <c r="Q372" s="2"/>
      <c r="R372" s="2"/>
      <c r="S372" s="2"/>
      <c r="T372" s="2"/>
      <c r="U372" s="2"/>
      <c r="V372" s="2"/>
      <c r="W372" s="2"/>
    </row>
    <row r="373" spans="1:23" ht="15.75" customHeight="1" x14ac:dyDescent="0.2">
      <c r="A373" s="2"/>
      <c r="B373" s="2"/>
      <c r="C373" s="2"/>
      <c r="D373" s="2"/>
      <c r="E373" s="2"/>
      <c r="F373" s="2"/>
      <c r="G373" s="291"/>
      <c r="H373" s="291"/>
      <c r="I373" s="496"/>
      <c r="J373" s="496"/>
      <c r="K373" s="291"/>
      <c r="L373" s="291"/>
      <c r="M373" s="291"/>
      <c r="N373" s="291"/>
      <c r="O373" s="2"/>
      <c r="P373" s="2"/>
      <c r="Q373" s="2"/>
      <c r="R373" s="2"/>
      <c r="S373" s="2"/>
      <c r="T373" s="2"/>
      <c r="U373" s="2"/>
      <c r="V373" s="2"/>
      <c r="W373" s="2"/>
    </row>
    <row r="374" spans="1:23" ht="15.75" customHeight="1" x14ac:dyDescent="0.2">
      <c r="A374" s="2"/>
      <c r="B374" s="2"/>
      <c r="C374" s="2"/>
      <c r="D374" s="2"/>
      <c r="E374" s="2"/>
      <c r="F374" s="2"/>
      <c r="G374" s="291"/>
      <c r="H374" s="291"/>
      <c r="I374" s="496"/>
      <c r="J374" s="496"/>
      <c r="K374" s="291"/>
      <c r="L374" s="291"/>
      <c r="M374" s="291"/>
      <c r="N374" s="291"/>
      <c r="O374" s="2"/>
      <c r="P374" s="2"/>
      <c r="Q374" s="2"/>
      <c r="R374" s="2"/>
      <c r="S374" s="2"/>
      <c r="T374" s="2"/>
      <c r="U374" s="2"/>
      <c r="V374" s="2"/>
      <c r="W374" s="2"/>
    </row>
    <row r="375" spans="1:23" ht="15.75" customHeight="1" x14ac:dyDescent="0.2">
      <c r="A375" s="2"/>
      <c r="B375" s="2"/>
      <c r="C375" s="2"/>
      <c r="D375" s="2"/>
      <c r="E375" s="2"/>
      <c r="F375" s="2"/>
      <c r="G375" s="291"/>
      <c r="H375" s="291"/>
      <c r="I375" s="496"/>
      <c r="J375" s="496"/>
      <c r="K375" s="291"/>
      <c r="L375" s="291"/>
      <c r="M375" s="291"/>
      <c r="N375" s="291"/>
      <c r="O375" s="2"/>
      <c r="P375" s="2"/>
      <c r="Q375" s="2"/>
      <c r="R375" s="2"/>
      <c r="S375" s="2"/>
      <c r="T375" s="2"/>
      <c r="U375" s="2"/>
      <c r="V375" s="2"/>
      <c r="W375" s="2"/>
    </row>
    <row r="376" spans="1:23" ht="15.75" customHeight="1" x14ac:dyDescent="0.2">
      <c r="A376" s="2"/>
      <c r="B376" s="2"/>
      <c r="C376" s="2"/>
      <c r="D376" s="2"/>
      <c r="E376" s="2"/>
      <c r="F376" s="2"/>
      <c r="G376" s="291"/>
      <c r="H376" s="291"/>
      <c r="I376" s="496"/>
      <c r="J376" s="496"/>
      <c r="K376" s="291"/>
      <c r="L376" s="291"/>
      <c r="M376" s="291"/>
      <c r="N376" s="291"/>
      <c r="O376" s="2"/>
      <c r="P376" s="2"/>
      <c r="Q376" s="2"/>
      <c r="R376" s="2"/>
      <c r="S376" s="2"/>
      <c r="T376" s="2"/>
      <c r="U376" s="2"/>
      <c r="V376" s="2"/>
      <c r="W376" s="2"/>
    </row>
    <row r="377" spans="1:23" ht="15.75" customHeight="1" x14ac:dyDescent="0.2">
      <c r="A377" s="2"/>
      <c r="B377" s="2"/>
      <c r="C377" s="2"/>
      <c r="D377" s="2"/>
      <c r="E377" s="2"/>
      <c r="F377" s="2"/>
      <c r="G377" s="291"/>
      <c r="H377" s="291"/>
      <c r="I377" s="496"/>
      <c r="J377" s="496"/>
      <c r="K377" s="291"/>
      <c r="L377" s="291"/>
      <c r="M377" s="291"/>
      <c r="N377" s="291"/>
      <c r="O377" s="2"/>
      <c r="P377" s="2"/>
      <c r="Q377" s="2"/>
      <c r="R377" s="2"/>
      <c r="S377" s="2"/>
      <c r="T377" s="2"/>
      <c r="U377" s="2"/>
      <c r="V377" s="2"/>
      <c r="W377" s="2"/>
    </row>
    <row r="378" spans="1:23" ht="15.75" customHeight="1" x14ac:dyDescent="0.2">
      <c r="A378" s="2"/>
      <c r="B378" s="2"/>
      <c r="C378" s="2"/>
      <c r="D378" s="2"/>
      <c r="E378" s="2"/>
      <c r="F378" s="2"/>
      <c r="G378" s="291"/>
      <c r="H378" s="291"/>
      <c r="I378" s="496"/>
      <c r="J378" s="496"/>
      <c r="K378" s="291"/>
      <c r="L378" s="291"/>
      <c r="M378" s="291"/>
      <c r="N378" s="291"/>
      <c r="O378" s="2"/>
      <c r="P378" s="2"/>
      <c r="Q378" s="2"/>
      <c r="R378" s="2"/>
      <c r="S378" s="2"/>
      <c r="T378" s="2"/>
      <c r="U378" s="2"/>
      <c r="V378" s="2"/>
      <c r="W378" s="2"/>
    </row>
    <row r="379" spans="1:23" ht="15.75" customHeight="1" x14ac:dyDescent="0.2">
      <c r="A379" s="2"/>
      <c r="B379" s="2"/>
      <c r="C379" s="2"/>
      <c r="D379" s="2"/>
      <c r="E379" s="2"/>
      <c r="F379" s="2"/>
      <c r="G379" s="291"/>
      <c r="H379" s="291"/>
      <c r="I379" s="496"/>
      <c r="J379" s="496"/>
      <c r="K379" s="291"/>
      <c r="L379" s="291"/>
      <c r="M379" s="291"/>
      <c r="N379" s="291"/>
      <c r="O379" s="2"/>
      <c r="P379" s="2"/>
      <c r="Q379" s="2"/>
      <c r="R379" s="2"/>
      <c r="S379" s="2"/>
      <c r="T379" s="2"/>
      <c r="U379" s="2"/>
      <c r="V379" s="2"/>
      <c r="W379" s="2"/>
    </row>
    <row r="380" spans="1:23" ht="15.75" customHeight="1" x14ac:dyDescent="0.2">
      <c r="A380" s="2"/>
      <c r="B380" s="2"/>
      <c r="C380" s="2"/>
      <c r="D380" s="2"/>
      <c r="E380" s="2"/>
      <c r="F380" s="2"/>
      <c r="G380" s="291"/>
      <c r="H380" s="291"/>
      <c r="I380" s="496"/>
      <c r="J380" s="496"/>
      <c r="K380" s="291"/>
      <c r="L380" s="291"/>
      <c r="M380" s="291"/>
      <c r="N380" s="291"/>
      <c r="O380" s="2"/>
      <c r="P380" s="2"/>
      <c r="Q380" s="2"/>
      <c r="R380" s="2"/>
      <c r="S380" s="2"/>
      <c r="T380" s="2"/>
      <c r="U380" s="2"/>
      <c r="V380" s="2"/>
      <c r="W380" s="2"/>
    </row>
    <row r="381" spans="1:23" ht="15.75" customHeight="1" x14ac:dyDescent="0.2">
      <c r="A381" s="2"/>
      <c r="B381" s="2"/>
      <c r="C381" s="2"/>
      <c r="D381" s="2"/>
      <c r="E381" s="2"/>
      <c r="F381" s="2"/>
      <c r="G381" s="291"/>
      <c r="H381" s="291"/>
      <c r="I381" s="496"/>
      <c r="J381" s="496"/>
      <c r="K381" s="291"/>
      <c r="L381" s="291"/>
      <c r="M381" s="291"/>
      <c r="N381" s="291"/>
      <c r="O381" s="2"/>
      <c r="P381" s="2"/>
      <c r="Q381" s="2"/>
      <c r="R381" s="2"/>
      <c r="S381" s="2"/>
      <c r="T381" s="2"/>
      <c r="U381" s="2"/>
      <c r="V381" s="2"/>
      <c r="W381" s="2"/>
    </row>
    <row r="382" spans="1:23" ht="15.75" customHeight="1" x14ac:dyDescent="0.2">
      <c r="A382" s="2"/>
      <c r="B382" s="2"/>
      <c r="C382" s="2"/>
      <c r="D382" s="2"/>
      <c r="E382" s="2"/>
      <c r="F382" s="2"/>
      <c r="G382" s="291"/>
      <c r="H382" s="291"/>
      <c r="I382" s="496"/>
      <c r="J382" s="496"/>
      <c r="K382" s="291"/>
      <c r="L382" s="291"/>
      <c r="M382" s="291"/>
      <c r="N382" s="291"/>
      <c r="O382" s="2"/>
      <c r="P382" s="2"/>
      <c r="Q382" s="2"/>
      <c r="R382" s="2"/>
      <c r="S382" s="2"/>
      <c r="T382" s="2"/>
      <c r="U382" s="2"/>
      <c r="V382" s="2"/>
      <c r="W382" s="2"/>
    </row>
    <row r="383" spans="1:23" ht="15.75" customHeight="1" x14ac:dyDescent="0.2">
      <c r="A383" s="2"/>
      <c r="B383" s="2"/>
      <c r="C383" s="2"/>
      <c r="D383" s="2"/>
      <c r="E383" s="2"/>
      <c r="F383" s="2"/>
      <c r="G383" s="291"/>
      <c r="H383" s="291"/>
      <c r="I383" s="496"/>
      <c r="J383" s="496"/>
      <c r="K383" s="291"/>
      <c r="L383" s="291"/>
      <c r="M383" s="291"/>
      <c r="N383" s="291"/>
      <c r="O383" s="2"/>
      <c r="P383" s="2"/>
      <c r="Q383" s="2"/>
      <c r="R383" s="2"/>
      <c r="S383" s="2"/>
      <c r="T383" s="2"/>
      <c r="U383" s="2"/>
      <c r="V383" s="2"/>
      <c r="W383" s="2"/>
    </row>
    <row r="384" spans="1:23" ht="15.75" customHeight="1" x14ac:dyDescent="0.2">
      <c r="A384" s="2"/>
      <c r="B384" s="2"/>
      <c r="C384" s="2"/>
      <c r="D384" s="2"/>
      <c r="E384" s="2"/>
      <c r="F384" s="2"/>
      <c r="G384" s="291"/>
      <c r="H384" s="291"/>
      <c r="I384" s="496"/>
      <c r="J384" s="496"/>
      <c r="K384" s="291"/>
      <c r="L384" s="291"/>
      <c r="M384" s="291"/>
      <c r="N384" s="291"/>
      <c r="O384" s="2"/>
      <c r="P384" s="2"/>
      <c r="Q384" s="2"/>
      <c r="R384" s="2"/>
      <c r="S384" s="2"/>
      <c r="T384" s="2"/>
      <c r="U384" s="2"/>
      <c r="V384" s="2"/>
      <c r="W384" s="2"/>
    </row>
    <row r="385" spans="1:23" ht="15.75" customHeight="1" x14ac:dyDescent="0.2">
      <c r="A385" s="2"/>
      <c r="B385" s="2"/>
      <c r="C385" s="2"/>
      <c r="D385" s="2"/>
      <c r="E385" s="2"/>
      <c r="F385" s="2"/>
      <c r="G385" s="291"/>
      <c r="H385" s="291"/>
      <c r="I385" s="496"/>
      <c r="J385" s="496"/>
      <c r="K385" s="291"/>
      <c r="L385" s="291"/>
      <c r="M385" s="291"/>
      <c r="N385" s="291"/>
      <c r="O385" s="2"/>
      <c r="P385" s="2"/>
      <c r="Q385" s="2"/>
      <c r="R385" s="2"/>
      <c r="S385" s="2"/>
      <c r="T385" s="2"/>
      <c r="U385" s="2"/>
      <c r="V385" s="2"/>
      <c r="W385" s="2"/>
    </row>
    <row r="386" spans="1:23" ht="15.75" customHeight="1" x14ac:dyDescent="0.2">
      <c r="A386" s="2"/>
      <c r="B386" s="2"/>
      <c r="C386" s="2"/>
      <c r="D386" s="2"/>
      <c r="E386" s="2"/>
      <c r="F386" s="2"/>
      <c r="G386" s="291"/>
      <c r="H386" s="291"/>
      <c r="I386" s="496"/>
      <c r="J386" s="496"/>
      <c r="K386" s="291"/>
      <c r="L386" s="291"/>
      <c r="M386" s="291"/>
      <c r="N386" s="291"/>
      <c r="O386" s="2"/>
      <c r="P386" s="2"/>
      <c r="Q386" s="2"/>
      <c r="R386" s="2"/>
      <c r="S386" s="2"/>
      <c r="T386" s="2"/>
      <c r="U386" s="2"/>
      <c r="V386" s="2"/>
      <c r="W386" s="2"/>
    </row>
    <row r="387" spans="1:23" ht="15.75" customHeight="1" x14ac:dyDescent="0.2">
      <c r="A387" s="2"/>
      <c r="B387" s="2"/>
      <c r="C387" s="2"/>
      <c r="D387" s="2"/>
      <c r="E387" s="2"/>
      <c r="F387" s="2"/>
      <c r="G387" s="291"/>
      <c r="H387" s="291"/>
      <c r="I387" s="496"/>
      <c r="J387" s="496"/>
      <c r="K387" s="291"/>
      <c r="L387" s="291"/>
      <c r="M387" s="291"/>
      <c r="N387" s="291"/>
      <c r="O387" s="2"/>
      <c r="P387" s="2"/>
      <c r="Q387" s="2"/>
      <c r="R387" s="2"/>
      <c r="S387" s="2"/>
      <c r="T387" s="2"/>
      <c r="U387" s="2"/>
      <c r="V387" s="2"/>
      <c r="W387" s="2"/>
    </row>
    <row r="388" spans="1:23" ht="15.75" customHeight="1" x14ac:dyDescent="0.2">
      <c r="A388" s="2"/>
      <c r="B388" s="2"/>
      <c r="C388" s="2"/>
      <c r="D388" s="2"/>
      <c r="E388" s="2"/>
      <c r="F388" s="2"/>
      <c r="G388" s="291"/>
      <c r="H388" s="291"/>
      <c r="I388" s="496"/>
      <c r="J388" s="496"/>
      <c r="K388" s="291"/>
      <c r="L388" s="291"/>
      <c r="M388" s="291"/>
      <c r="N388" s="291"/>
      <c r="O388" s="2"/>
      <c r="P388" s="2"/>
      <c r="Q388" s="2"/>
      <c r="R388" s="2"/>
      <c r="S388" s="2"/>
      <c r="T388" s="2"/>
      <c r="U388" s="2"/>
      <c r="V388" s="2"/>
      <c r="W388" s="2"/>
    </row>
    <row r="389" spans="1:23" ht="15.75" customHeight="1" x14ac:dyDescent="0.2">
      <c r="A389" s="2"/>
      <c r="B389" s="2"/>
      <c r="C389" s="2"/>
      <c r="D389" s="2"/>
      <c r="E389" s="2"/>
      <c r="F389" s="2"/>
      <c r="G389" s="291"/>
      <c r="H389" s="291"/>
      <c r="I389" s="496"/>
      <c r="J389" s="496"/>
      <c r="K389" s="291"/>
      <c r="L389" s="291"/>
      <c r="M389" s="291"/>
      <c r="N389" s="291"/>
      <c r="O389" s="2"/>
      <c r="P389" s="2"/>
      <c r="Q389" s="2"/>
      <c r="R389" s="2"/>
      <c r="S389" s="2"/>
      <c r="T389" s="2"/>
      <c r="U389" s="2"/>
      <c r="V389" s="2"/>
      <c r="W389" s="2"/>
    </row>
    <row r="390" spans="1:23" ht="15.75" customHeight="1" x14ac:dyDescent="0.2">
      <c r="A390" s="2"/>
      <c r="B390" s="2"/>
      <c r="C390" s="2"/>
      <c r="D390" s="2"/>
      <c r="E390" s="2"/>
      <c r="F390" s="2"/>
      <c r="G390" s="291"/>
      <c r="H390" s="291"/>
      <c r="I390" s="496"/>
      <c r="J390" s="496"/>
      <c r="K390" s="291"/>
      <c r="L390" s="291"/>
      <c r="M390" s="291"/>
      <c r="N390" s="291"/>
      <c r="O390" s="2"/>
      <c r="P390" s="2"/>
      <c r="Q390" s="2"/>
      <c r="R390" s="2"/>
      <c r="S390" s="2"/>
      <c r="T390" s="2"/>
      <c r="U390" s="2"/>
      <c r="V390" s="2"/>
      <c r="W390" s="2"/>
    </row>
    <row r="391" spans="1:23" ht="15.75" customHeight="1" x14ac:dyDescent="0.2">
      <c r="A391" s="2"/>
      <c r="B391" s="2"/>
      <c r="C391" s="2"/>
      <c r="D391" s="2"/>
      <c r="E391" s="2"/>
      <c r="F391" s="2"/>
      <c r="G391" s="291"/>
      <c r="H391" s="291"/>
      <c r="I391" s="496"/>
      <c r="J391" s="496"/>
      <c r="K391" s="291"/>
      <c r="L391" s="291"/>
      <c r="M391" s="291"/>
      <c r="N391" s="291"/>
      <c r="O391" s="2"/>
      <c r="P391" s="2"/>
      <c r="Q391" s="2"/>
      <c r="R391" s="2"/>
      <c r="S391" s="2"/>
      <c r="T391" s="2"/>
      <c r="U391" s="2"/>
      <c r="V391" s="2"/>
      <c r="W391" s="2"/>
    </row>
    <row r="392" spans="1:23" ht="15.75" customHeight="1" x14ac:dyDescent="0.2">
      <c r="A392" s="2"/>
      <c r="B392" s="2"/>
      <c r="C392" s="2"/>
      <c r="D392" s="2"/>
      <c r="E392" s="2"/>
      <c r="F392" s="2"/>
      <c r="G392" s="291"/>
      <c r="H392" s="291"/>
      <c r="I392" s="496"/>
      <c r="J392" s="496"/>
      <c r="K392" s="291"/>
      <c r="L392" s="291"/>
      <c r="M392" s="291"/>
      <c r="N392" s="291"/>
      <c r="O392" s="2"/>
      <c r="P392" s="2"/>
      <c r="Q392" s="2"/>
      <c r="R392" s="2"/>
      <c r="S392" s="2"/>
      <c r="T392" s="2"/>
      <c r="U392" s="2"/>
      <c r="V392" s="2"/>
      <c r="W392" s="2"/>
    </row>
    <row r="393" spans="1:23" ht="15.75" customHeight="1" x14ac:dyDescent="0.2">
      <c r="A393" s="2"/>
      <c r="B393" s="2"/>
      <c r="C393" s="2"/>
      <c r="D393" s="2"/>
      <c r="E393" s="2"/>
      <c r="F393" s="2"/>
      <c r="G393" s="291"/>
      <c r="H393" s="291"/>
      <c r="I393" s="496"/>
      <c r="J393" s="496"/>
      <c r="K393" s="291"/>
      <c r="L393" s="291"/>
      <c r="M393" s="291"/>
      <c r="N393" s="291"/>
      <c r="O393" s="2"/>
      <c r="P393" s="2"/>
      <c r="Q393" s="2"/>
      <c r="R393" s="2"/>
      <c r="S393" s="2"/>
      <c r="T393" s="2"/>
      <c r="U393" s="2"/>
      <c r="V393" s="2"/>
      <c r="W393" s="2"/>
    </row>
    <row r="394" spans="1:23" ht="15.75" customHeight="1" x14ac:dyDescent="0.2">
      <c r="A394" s="2"/>
      <c r="B394" s="2"/>
      <c r="C394" s="2"/>
      <c r="D394" s="2"/>
      <c r="E394" s="2"/>
      <c r="F394" s="2"/>
      <c r="G394" s="291"/>
      <c r="H394" s="291"/>
      <c r="I394" s="496"/>
      <c r="J394" s="496"/>
      <c r="K394" s="291"/>
      <c r="L394" s="291"/>
      <c r="M394" s="291"/>
      <c r="N394" s="291"/>
      <c r="O394" s="2"/>
      <c r="P394" s="2"/>
      <c r="Q394" s="2"/>
      <c r="R394" s="2"/>
      <c r="S394" s="2"/>
      <c r="T394" s="2"/>
      <c r="U394" s="2"/>
      <c r="V394" s="2"/>
      <c r="W394" s="2"/>
    </row>
    <row r="395" spans="1:23" ht="15.75" customHeight="1" x14ac:dyDescent="0.2">
      <c r="A395" s="2"/>
      <c r="B395" s="2"/>
      <c r="C395" s="2"/>
      <c r="D395" s="2"/>
      <c r="E395" s="2"/>
      <c r="F395" s="2"/>
      <c r="G395" s="291"/>
      <c r="H395" s="291"/>
      <c r="I395" s="496"/>
      <c r="J395" s="496"/>
      <c r="K395" s="291"/>
      <c r="L395" s="291"/>
      <c r="M395" s="291"/>
      <c r="N395" s="291"/>
      <c r="O395" s="2"/>
      <c r="P395" s="2"/>
      <c r="Q395" s="2"/>
      <c r="R395" s="2"/>
      <c r="S395" s="2"/>
      <c r="T395" s="2"/>
      <c r="U395" s="2"/>
      <c r="V395" s="2"/>
      <c r="W395" s="2"/>
    </row>
    <row r="396" spans="1:23" ht="15.75" customHeight="1" x14ac:dyDescent="0.2">
      <c r="A396" s="2"/>
      <c r="B396" s="2"/>
      <c r="C396" s="2"/>
      <c r="D396" s="2"/>
      <c r="E396" s="2"/>
      <c r="F396" s="2"/>
      <c r="G396" s="291"/>
      <c r="H396" s="291"/>
      <c r="I396" s="496"/>
      <c r="J396" s="496"/>
      <c r="K396" s="291"/>
      <c r="L396" s="291"/>
      <c r="M396" s="291"/>
      <c r="N396" s="291"/>
      <c r="O396" s="2"/>
      <c r="P396" s="2"/>
      <c r="Q396" s="2"/>
      <c r="R396" s="2"/>
      <c r="S396" s="2"/>
      <c r="T396" s="2"/>
      <c r="U396" s="2"/>
      <c r="V396" s="2"/>
      <c r="W396" s="2"/>
    </row>
    <row r="397" spans="1:23" ht="15.75" customHeight="1" x14ac:dyDescent="0.2">
      <c r="A397" s="2"/>
      <c r="B397" s="2"/>
      <c r="C397" s="2"/>
      <c r="D397" s="2"/>
      <c r="E397" s="2"/>
      <c r="F397" s="2"/>
      <c r="G397" s="291"/>
      <c r="H397" s="291"/>
      <c r="I397" s="496"/>
      <c r="J397" s="496"/>
      <c r="K397" s="291"/>
      <c r="L397" s="291"/>
      <c r="M397" s="291"/>
      <c r="N397" s="291"/>
      <c r="O397" s="2"/>
      <c r="P397" s="2"/>
      <c r="Q397" s="2"/>
      <c r="R397" s="2"/>
      <c r="S397" s="2"/>
      <c r="T397" s="2"/>
      <c r="U397" s="2"/>
      <c r="V397" s="2"/>
      <c r="W397" s="2"/>
    </row>
    <row r="398" spans="1:23" ht="15.75" customHeight="1" x14ac:dyDescent="0.2">
      <c r="A398" s="2"/>
      <c r="B398" s="2"/>
      <c r="C398" s="2"/>
      <c r="D398" s="2"/>
      <c r="E398" s="2"/>
      <c r="F398" s="2"/>
      <c r="G398" s="291"/>
      <c r="H398" s="291"/>
      <c r="I398" s="496"/>
      <c r="J398" s="496"/>
      <c r="K398" s="291"/>
      <c r="L398" s="291"/>
      <c r="M398" s="291"/>
      <c r="N398" s="291"/>
      <c r="O398" s="2"/>
      <c r="P398" s="2"/>
      <c r="Q398" s="2"/>
      <c r="R398" s="2"/>
      <c r="S398" s="2"/>
      <c r="T398" s="2"/>
      <c r="U398" s="2"/>
      <c r="V398" s="2"/>
      <c r="W398" s="2"/>
    </row>
    <row r="399" spans="1:23" ht="15.75" customHeight="1" x14ac:dyDescent="0.2">
      <c r="A399" s="2"/>
      <c r="B399" s="2"/>
      <c r="C399" s="2"/>
      <c r="D399" s="2"/>
      <c r="E399" s="2"/>
      <c r="F399" s="2"/>
      <c r="G399" s="291"/>
      <c r="H399" s="291"/>
      <c r="I399" s="496"/>
      <c r="J399" s="496"/>
      <c r="K399" s="291"/>
      <c r="L399" s="291"/>
      <c r="M399" s="291"/>
      <c r="N399" s="291"/>
      <c r="O399" s="2"/>
      <c r="P399" s="2"/>
      <c r="Q399" s="2"/>
      <c r="R399" s="2"/>
      <c r="S399" s="2"/>
      <c r="T399" s="2"/>
      <c r="U399" s="2"/>
      <c r="V399" s="2"/>
      <c r="W399" s="2"/>
    </row>
    <row r="400" spans="1:23" ht="15.75" customHeight="1" x14ac:dyDescent="0.2">
      <c r="A400" s="2"/>
      <c r="B400" s="2"/>
      <c r="C400" s="2"/>
      <c r="D400" s="2"/>
      <c r="E400" s="2"/>
      <c r="F400" s="2"/>
      <c r="G400" s="291"/>
      <c r="H400" s="291"/>
      <c r="I400" s="496"/>
      <c r="J400" s="496"/>
      <c r="K400" s="291"/>
      <c r="L400" s="291"/>
      <c r="M400" s="291"/>
      <c r="N400" s="291"/>
      <c r="O400" s="2"/>
      <c r="P400" s="2"/>
      <c r="Q400" s="2"/>
      <c r="R400" s="2"/>
      <c r="S400" s="2"/>
      <c r="T400" s="2"/>
      <c r="U400" s="2"/>
      <c r="V400" s="2"/>
      <c r="W400" s="2"/>
    </row>
    <row r="401" spans="1:23" ht="15.75" customHeight="1" x14ac:dyDescent="0.2">
      <c r="A401" s="2"/>
      <c r="B401" s="2"/>
      <c r="C401" s="2"/>
      <c r="D401" s="2"/>
      <c r="E401" s="2"/>
      <c r="F401" s="2"/>
      <c r="G401" s="291"/>
      <c r="H401" s="291"/>
      <c r="I401" s="496"/>
      <c r="J401" s="496"/>
      <c r="K401" s="291"/>
      <c r="L401" s="291"/>
      <c r="M401" s="291"/>
      <c r="N401" s="291"/>
      <c r="O401" s="2"/>
      <c r="P401" s="2"/>
      <c r="Q401" s="2"/>
      <c r="R401" s="2"/>
      <c r="S401" s="2"/>
      <c r="T401" s="2"/>
      <c r="U401" s="2"/>
      <c r="V401" s="2"/>
      <c r="W401" s="2"/>
    </row>
    <row r="402" spans="1:23" ht="15.75" customHeight="1" x14ac:dyDescent="0.2">
      <c r="A402" s="2"/>
      <c r="B402" s="2"/>
      <c r="C402" s="2"/>
      <c r="D402" s="2"/>
      <c r="E402" s="2"/>
      <c r="F402" s="2"/>
      <c r="G402" s="291"/>
      <c r="H402" s="291"/>
      <c r="I402" s="496"/>
      <c r="J402" s="496"/>
      <c r="K402" s="291"/>
      <c r="L402" s="291"/>
      <c r="M402" s="291"/>
      <c r="N402" s="291"/>
      <c r="O402" s="2"/>
      <c r="P402" s="2"/>
      <c r="Q402" s="2"/>
      <c r="R402" s="2"/>
      <c r="S402" s="2"/>
      <c r="T402" s="2"/>
      <c r="U402" s="2"/>
      <c r="V402" s="2"/>
      <c r="W402" s="2"/>
    </row>
    <row r="403" spans="1:23" ht="15.75" customHeight="1" x14ac:dyDescent="0.2">
      <c r="A403" s="2"/>
      <c r="B403" s="2"/>
      <c r="C403" s="2"/>
      <c r="D403" s="2"/>
      <c r="E403" s="2"/>
      <c r="F403" s="2"/>
      <c r="G403" s="291"/>
      <c r="H403" s="291"/>
      <c r="I403" s="496"/>
      <c r="J403" s="496"/>
      <c r="K403" s="291"/>
      <c r="L403" s="291"/>
      <c r="M403" s="291"/>
      <c r="N403" s="291"/>
      <c r="O403" s="2"/>
      <c r="P403" s="2"/>
      <c r="Q403" s="2"/>
      <c r="R403" s="2"/>
      <c r="S403" s="2"/>
      <c r="T403" s="2"/>
      <c r="U403" s="2"/>
      <c r="V403" s="2"/>
      <c r="W403" s="2"/>
    </row>
    <row r="404" spans="1:23" ht="15.75" customHeight="1" x14ac:dyDescent="0.2">
      <c r="A404" s="2"/>
      <c r="B404" s="2"/>
      <c r="C404" s="2"/>
      <c r="D404" s="2"/>
      <c r="E404" s="2"/>
      <c r="F404" s="2"/>
      <c r="G404" s="291"/>
      <c r="H404" s="291"/>
      <c r="I404" s="496"/>
      <c r="J404" s="496"/>
      <c r="K404" s="291"/>
      <c r="L404" s="291"/>
      <c r="M404" s="291"/>
      <c r="N404" s="291"/>
      <c r="O404" s="2"/>
      <c r="P404" s="2"/>
      <c r="Q404" s="2"/>
      <c r="R404" s="2"/>
      <c r="S404" s="2"/>
      <c r="T404" s="2"/>
      <c r="U404" s="2"/>
      <c r="V404" s="2"/>
      <c r="W404" s="2"/>
    </row>
    <row r="405" spans="1:23" ht="15.75" customHeight="1" x14ac:dyDescent="0.2">
      <c r="A405" s="2"/>
      <c r="B405" s="2"/>
      <c r="C405" s="2"/>
      <c r="D405" s="2"/>
      <c r="E405" s="2"/>
      <c r="F405" s="2"/>
      <c r="G405" s="291"/>
      <c r="H405" s="291"/>
      <c r="I405" s="496"/>
      <c r="J405" s="496"/>
      <c r="K405" s="291"/>
      <c r="L405" s="291"/>
      <c r="M405" s="291"/>
      <c r="N405" s="291"/>
      <c r="O405" s="2"/>
      <c r="P405" s="2"/>
      <c r="Q405" s="2"/>
      <c r="R405" s="2"/>
      <c r="S405" s="2"/>
      <c r="T405" s="2"/>
      <c r="U405" s="2"/>
      <c r="V405" s="2"/>
      <c r="W405" s="2"/>
    </row>
    <row r="406" spans="1:23" ht="15.75" customHeight="1" x14ac:dyDescent="0.2">
      <c r="A406" s="2"/>
      <c r="B406" s="2"/>
      <c r="C406" s="2"/>
      <c r="D406" s="2"/>
      <c r="E406" s="2"/>
      <c r="F406" s="2"/>
      <c r="G406" s="291"/>
      <c r="H406" s="291"/>
      <c r="I406" s="496"/>
      <c r="J406" s="496"/>
      <c r="K406" s="291"/>
      <c r="L406" s="291"/>
      <c r="M406" s="291"/>
      <c r="N406" s="291"/>
      <c r="O406" s="2"/>
      <c r="P406" s="2"/>
      <c r="Q406" s="2"/>
      <c r="R406" s="2"/>
      <c r="S406" s="2"/>
      <c r="T406" s="2"/>
      <c r="U406" s="2"/>
      <c r="V406" s="2"/>
      <c r="W406" s="2"/>
    </row>
    <row r="407" spans="1:23" ht="15.75" customHeight="1" x14ac:dyDescent="0.2">
      <c r="A407" s="2"/>
      <c r="B407" s="2"/>
      <c r="C407" s="2"/>
      <c r="D407" s="2"/>
      <c r="E407" s="2"/>
      <c r="F407" s="2"/>
      <c r="G407" s="291"/>
      <c r="H407" s="291"/>
      <c r="I407" s="496"/>
      <c r="J407" s="496"/>
      <c r="K407" s="291"/>
      <c r="L407" s="291"/>
      <c r="M407" s="291"/>
      <c r="N407" s="291"/>
      <c r="O407" s="2"/>
      <c r="P407" s="2"/>
      <c r="Q407" s="2"/>
      <c r="R407" s="2"/>
      <c r="S407" s="2"/>
      <c r="T407" s="2"/>
      <c r="U407" s="2"/>
      <c r="V407" s="2"/>
      <c r="W407" s="2"/>
    </row>
    <row r="408" spans="1:23" ht="15.75" customHeight="1" x14ac:dyDescent="0.2">
      <c r="A408" s="2"/>
      <c r="B408" s="2"/>
      <c r="C408" s="2"/>
      <c r="D408" s="2"/>
      <c r="E408" s="2"/>
      <c r="F408" s="2"/>
      <c r="G408" s="291"/>
      <c r="H408" s="291"/>
      <c r="I408" s="496"/>
      <c r="J408" s="496"/>
      <c r="K408" s="291"/>
      <c r="L408" s="291"/>
      <c r="M408" s="291"/>
      <c r="N408" s="291"/>
      <c r="O408" s="2"/>
      <c r="P408" s="2"/>
      <c r="Q408" s="2"/>
      <c r="R408" s="2"/>
      <c r="S408" s="2"/>
      <c r="T408" s="2"/>
      <c r="U408" s="2"/>
      <c r="V408" s="2"/>
      <c r="W408" s="2"/>
    </row>
    <row r="409" spans="1:23" ht="15.75" customHeight="1" x14ac:dyDescent="0.2">
      <c r="A409" s="2"/>
      <c r="B409" s="2"/>
      <c r="C409" s="2"/>
      <c r="D409" s="2"/>
      <c r="E409" s="2"/>
      <c r="F409" s="2"/>
      <c r="G409" s="291"/>
      <c r="H409" s="291"/>
      <c r="I409" s="496"/>
      <c r="J409" s="496"/>
      <c r="K409" s="291"/>
      <c r="L409" s="291"/>
      <c r="M409" s="291"/>
      <c r="N409" s="291"/>
      <c r="O409" s="2"/>
      <c r="P409" s="2"/>
      <c r="Q409" s="2"/>
      <c r="R409" s="2"/>
      <c r="S409" s="2"/>
      <c r="T409" s="2"/>
      <c r="U409" s="2"/>
      <c r="V409" s="2"/>
      <c r="W409" s="2"/>
    </row>
    <row r="410" spans="1:23" ht="15.75" customHeight="1" x14ac:dyDescent="0.2">
      <c r="A410" s="2"/>
      <c r="B410" s="2"/>
      <c r="C410" s="2"/>
      <c r="D410" s="2"/>
      <c r="E410" s="2"/>
      <c r="F410" s="2"/>
      <c r="G410" s="291"/>
      <c r="H410" s="291"/>
      <c r="I410" s="496"/>
      <c r="J410" s="496"/>
      <c r="K410" s="291"/>
      <c r="L410" s="291"/>
      <c r="M410" s="291"/>
      <c r="N410" s="291"/>
      <c r="O410" s="2"/>
      <c r="P410" s="2"/>
      <c r="Q410" s="2"/>
      <c r="R410" s="2"/>
      <c r="S410" s="2"/>
      <c r="T410" s="2"/>
      <c r="U410" s="2"/>
      <c r="V410" s="2"/>
      <c r="W410" s="2"/>
    </row>
    <row r="411" spans="1:23" ht="15.75" customHeight="1" x14ac:dyDescent="0.2">
      <c r="A411" s="2"/>
      <c r="B411" s="2"/>
      <c r="C411" s="2"/>
      <c r="D411" s="2"/>
      <c r="E411" s="2"/>
      <c r="F411" s="2"/>
      <c r="G411" s="291"/>
      <c r="H411" s="291"/>
      <c r="I411" s="496"/>
      <c r="J411" s="496"/>
      <c r="K411" s="291"/>
      <c r="L411" s="291"/>
      <c r="M411" s="291"/>
      <c r="N411" s="291"/>
      <c r="O411" s="2"/>
      <c r="P411" s="2"/>
      <c r="Q411" s="2"/>
      <c r="R411" s="2"/>
      <c r="S411" s="2"/>
      <c r="T411" s="2"/>
      <c r="U411" s="2"/>
      <c r="V411" s="2"/>
      <c r="W411" s="2"/>
    </row>
    <row r="412" spans="1:23" ht="15.75" customHeight="1" x14ac:dyDescent="0.2">
      <c r="A412" s="2"/>
      <c r="B412" s="2"/>
      <c r="C412" s="2"/>
      <c r="D412" s="2"/>
      <c r="E412" s="2"/>
      <c r="F412" s="2"/>
      <c r="G412" s="291"/>
      <c r="H412" s="291"/>
      <c r="I412" s="496"/>
      <c r="J412" s="496"/>
      <c r="K412" s="291"/>
      <c r="L412" s="291"/>
      <c r="M412" s="291"/>
      <c r="N412" s="291"/>
      <c r="O412" s="2"/>
      <c r="P412" s="2"/>
      <c r="Q412" s="2"/>
      <c r="R412" s="2"/>
      <c r="S412" s="2"/>
      <c r="T412" s="2"/>
      <c r="U412" s="2"/>
      <c r="V412" s="2"/>
      <c r="W412" s="2"/>
    </row>
    <row r="413" spans="1:23" ht="15.75" customHeight="1" x14ac:dyDescent="0.2">
      <c r="A413" s="2"/>
      <c r="B413" s="2"/>
      <c r="C413" s="2"/>
      <c r="D413" s="2"/>
      <c r="E413" s="2"/>
      <c r="F413" s="2"/>
      <c r="G413" s="291"/>
      <c r="H413" s="291"/>
      <c r="I413" s="496"/>
      <c r="J413" s="496"/>
      <c r="K413" s="291"/>
      <c r="L413" s="291"/>
      <c r="M413" s="291"/>
      <c r="N413" s="291"/>
      <c r="O413" s="2"/>
      <c r="P413" s="2"/>
      <c r="Q413" s="2"/>
      <c r="R413" s="2"/>
      <c r="S413" s="2"/>
      <c r="T413" s="2"/>
      <c r="U413" s="2"/>
      <c r="V413" s="2"/>
      <c r="W413" s="2"/>
    </row>
    <row r="414" spans="1:23" ht="15.75" customHeight="1" x14ac:dyDescent="0.2">
      <c r="A414" s="2"/>
      <c r="B414" s="2"/>
      <c r="C414" s="2"/>
      <c r="D414" s="2"/>
      <c r="E414" s="2"/>
      <c r="F414" s="2"/>
      <c r="G414" s="291"/>
      <c r="H414" s="291"/>
      <c r="I414" s="496"/>
      <c r="J414" s="496"/>
      <c r="K414" s="291"/>
      <c r="L414" s="291"/>
      <c r="M414" s="291"/>
      <c r="N414" s="291"/>
      <c r="O414" s="2"/>
      <c r="P414" s="2"/>
      <c r="Q414" s="2"/>
      <c r="R414" s="2"/>
      <c r="S414" s="2"/>
      <c r="T414" s="2"/>
      <c r="U414" s="2"/>
      <c r="V414" s="2"/>
      <c r="W414" s="2"/>
    </row>
    <row r="415" spans="1:23" ht="15.75" customHeight="1" x14ac:dyDescent="0.2">
      <c r="A415" s="2"/>
      <c r="B415" s="2"/>
      <c r="C415" s="2"/>
      <c r="D415" s="2"/>
      <c r="E415" s="2"/>
      <c r="F415" s="2"/>
      <c r="G415" s="291"/>
      <c r="H415" s="291"/>
      <c r="I415" s="496"/>
      <c r="J415" s="496"/>
      <c r="K415" s="291"/>
      <c r="L415" s="291"/>
      <c r="M415" s="291"/>
      <c r="N415" s="291"/>
      <c r="O415" s="2"/>
      <c r="P415" s="2"/>
      <c r="Q415" s="2"/>
      <c r="R415" s="2"/>
      <c r="S415" s="2"/>
      <c r="T415" s="2"/>
      <c r="U415" s="2"/>
      <c r="V415" s="2"/>
      <c r="W415" s="2"/>
    </row>
    <row r="416" spans="1:23" ht="15.75" customHeight="1" x14ac:dyDescent="0.2">
      <c r="A416" s="2"/>
      <c r="B416" s="2"/>
      <c r="C416" s="2"/>
      <c r="D416" s="2"/>
      <c r="E416" s="2"/>
      <c r="F416" s="2"/>
      <c r="G416" s="291"/>
      <c r="H416" s="291"/>
      <c r="I416" s="496"/>
      <c r="J416" s="496"/>
      <c r="K416" s="291"/>
      <c r="L416" s="291"/>
      <c r="M416" s="291"/>
      <c r="N416" s="291"/>
      <c r="O416" s="2"/>
      <c r="P416" s="2"/>
      <c r="Q416" s="2"/>
      <c r="R416" s="2"/>
      <c r="S416" s="2"/>
      <c r="T416" s="2"/>
      <c r="U416" s="2"/>
      <c r="V416" s="2"/>
      <c r="W416" s="2"/>
    </row>
    <row r="417" spans="1:23" ht="15.75" customHeight="1" x14ac:dyDescent="0.2">
      <c r="A417" s="2"/>
      <c r="B417" s="2"/>
      <c r="C417" s="2"/>
      <c r="D417" s="2"/>
      <c r="E417" s="2"/>
      <c r="F417" s="2"/>
      <c r="G417" s="291"/>
      <c r="H417" s="291"/>
      <c r="I417" s="496"/>
      <c r="J417" s="496"/>
      <c r="K417" s="291"/>
      <c r="L417" s="291"/>
      <c r="M417" s="291"/>
      <c r="N417" s="291"/>
      <c r="O417" s="2"/>
      <c r="P417" s="2"/>
      <c r="Q417" s="2"/>
      <c r="R417" s="2"/>
      <c r="S417" s="2"/>
      <c r="T417" s="2"/>
      <c r="U417" s="2"/>
      <c r="V417" s="2"/>
      <c r="W417" s="2"/>
    </row>
    <row r="418" spans="1:23" ht="15.75" customHeight="1" x14ac:dyDescent="0.2">
      <c r="A418" s="2"/>
      <c r="B418" s="2"/>
      <c r="C418" s="2"/>
      <c r="D418" s="2"/>
      <c r="E418" s="2"/>
      <c r="F418" s="2"/>
      <c r="G418" s="291"/>
      <c r="H418" s="291"/>
      <c r="I418" s="496"/>
      <c r="J418" s="496"/>
      <c r="K418" s="291"/>
      <c r="L418" s="291"/>
      <c r="M418" s="291"/>
      <c r="N418" s="291"/>
      <c r="O418" s="2"/>
      <c r="P418" s="2"/>
      <c r="Q418" s="2"/>
      <c r="R418" s="2"/>
      <c r="S418" s="2"/>
      <c r="T418" s="2"/>
      <c r="U418" s="2"/>
      <c r="V418" s="2"/>
      <c r="W418" s="2"/>
    </row>
    <row r="419" spans="1:23" ht="15.75" customHeight="1" x14ac:dyDescent="0.2">
      <c r="A419" s="2"/>
      <c r="B419" s="2"/>
      <c r="C419" s="2"/>
      <c r="D419" s="2"/>
      <c r="E419" s="2"/>
      <c r="F419" s="2"/>
      <c r="G419" s="291"/>
      <c r="H419" s="291"/>
      <c r="I419" s="496"/>
      <c r="J419" s="496"/>
      <c r="K419" s="291"/>
      <c r="L419" s="291"/>
      <c r="M419" s="291"/>
      <c r="N419" s="291"/>
      <c r="O419" s="2"/>
      <c r="P419" s="2"/>
      <c r="Q419" s="2"/>
      <c r="R419" s="2"/>
      <c r="S419" s="2"/>
      <c r="T419" s="2"/>
      <c r="U419" s="2"/>
      <c r="V419" s="2"/>
      <c r="W419" s="2"/>
    </row>
    <row r="420" spans="1:23" ht="15.75" customHeight="1" x14ac:dyDescent="0.2">
      <c r="A420" s="2"/>
      <c r="B420" s="2"/>
      <c r="C420" s="2"/>
      <c r="D420" s="2"/>
      <c r="E420" s="2"/>
      <c r="F420" s="2"/>
      <c r="G420" s="291"/>
      <c r="H420" s="291"/>
      <c r="I420" s="496"/>
      <c r="J420" s="496"/>
      <c r="K420" s="291"/>
      <c r="L420" s="291"/>
      <c r="M420" s="291"/>
      <c r="N420" s="291"/>
      <c r="O420" s="2"/>
      <c r="P420" s="2"/>
      <c r="Q420" s="2"/>
      <c r="R420" s="2"/>
      <c r="S420" s="2"/>
      <c r="T420" s="2"/>
      <c r="U420" s="2"/>
      <c r="V420" s="2"/>
      <c r="W420" s="2"/>
    </row>
    <row r="421" spans="1:23" ht="15.75" customHeight="1" x14ac:dyDescent="0.2">
      <c r="A421" s="2"/>
      <c r="B421" s="2"/>
      <c r="C421" s="2"/>
      <c r="D421" s="2"/>
      <c r="E421" s="2"/>
      <c r="F421" s="2"/>
      <c r="G421" s="291"/>
      <c r="H421" s="291"/>
      <c r="I421" s="496"/>
      <c r="J421" s="496"/>
      <c r="K421" s="291"/>
      <c r="L421" s="291"/>
      <c r="M421" s="291"/>
      <c r="N421" s="291"/>
      <c r="O421" s="2"/>
      <c r="P421" s="2"/>
      <c r="Q421" s="2"/>
      <c r="R421" s="2"/>
      <c r="S421" s="2"/>
      <c r="T421" s="2"/>
      <c r="U421" s="2"/>
      <c r="V421" s="2"/>
      <c r="W421" s="2"/>
    </row>
    <row r="422" spans="1:23" ht="15.75" customHeight="1" x14ac:dyDescent="0.2">
      <c r="A422" s="2"/>
      <c r="B422" s="2"/>
      <c r="C422" s="2"/>
      <c r="D422" s="2"/>
      <c r="E422" s="2"/>
      <c r="F422" s="2"/>
      <c r="G422" s="291"/>
      <c r="H422" s="291"/>
      <c r="I422" s="496"/>
      <c r="J422" s="496"/>
      <c r="K422" s="291"/>
      <c r="L422" s="291"/>
      <c r="M422" s="291"/>
      <c r="N422" s="291"/>
      <c r="O422" s="2"/>
      <c r="P422" s="2"/>
      <c r="Q422" s="2"/>
      <c r="R422" s="2"/>
      <c r="S422" s="2"/>
      <c r="T422" s="2"/>
      <c r="U422" s="2"/>
      <c r="V422" s="2"/>
      <c r="W422" s="2"/>
    </row>
    <row r="423" spans="1:23" ht="15.75" customHeight="1" x14ac:dyDescent="0.2">
      <c r="A423" s="2"/>
      <c r="B423" s="2"/>
      <c r="C423" s="2"/>
      <c r="D423" s="2"/>
      <c r="E423" s="2"/>
      <c r="F423" s="2"/>
      <c r="G423" s="291"/>
      <c r="H423" s="291"/>
      <c r="I423" s="496"/>
      <c r="J423" s="496"/>
      <c r="K423" s="291"/>
      <c r="L423" s="291"/>
      <c r="M423" s="291"/>
      <c r="N423" s="291"/>
      <c r="O423" s="2"/>
      <c r="P423" s="2"/>
      <c r="Q423" s="2"/>
      <c r="R423" s="2"/>
      <c r="S423" s="2"/>
      <c r="T423" s="2"/>
      <c r="U423" s="2"/>
      <c r="V423" s="2"/>
      <c r="W423" s="2"/>
    </row>
    <row r="424" spans="1:23" ht="15.75" customHeight="1" x14ac:dyDescent="0.2">
      <c r="A424" s="2"/>
      <c r="B424" s="2"/>
      <c r="C424" s="2"/>
      <c r="D424" s="2"/>
      <c r="E424" s="2"/>
      <c r="F424" s="2"/>
      <c r="G424" s="291"/>
      <c r="H424" s="291"/>
      <c r="I424" s="496"/>
      <c r="J424" s="496"/>
      <c r="K424" s="291"/>
      <c r="L424" s="291"/>
      <c r="M424" s="291"/>
      <c r="N424" s="291"/>
      <c r="O424" s="2"/>
      <c r="P424" s="2"/>
      <c r="Q424" s="2"/>
      <c r="R424" s="2"/>
      <c r="S424" s="2"/>
      <c r="T424" s="2"/>
      <c r="U424" s="2"/>
      <c r="V424" s="2"/>
      <c r="W424" s="2"/>
    </row>
    <row r="425" spans="1:23" ht="15.75" customHeight="1" x14ac:dyDescent="0.2">
      <c r="A425" s="2"/>
      <c r="B425" s="2"/>
      <c r="C425" s="2"/>
      <c r="D425" s="2"/>
      <c r="E425" s="2"/>
      <c r="F425" s="2"/>
      <c r="G425" s="291"/>
      <c r="H425" s="291"/>
      <c r="I425" s="496"/>
      <c r="J425" s="496"/>
      <c r="K425" s="291"/>
      <c r="L425" s="291"/>
      <c r="M425" s="291"/>
      <c r="N425" s="291"/>
      <c r="O425" s="2"/>
      <c r="P425" s="2"/>
      <c r="Q425" s="2"/>
      <c r="R425" s="2"/>
      <c r="S425" s="2"/>
      <c r="T425" s="2"/>
      <c r="U425" s="2"/>
      <c r="V425" s="2"/>
      <c r="W425" s="2"/>
    </row>
    <row r="426" spans="1:23" ht="15.75" customHeight="1" x14ac:dyDescent="0.2">
      <c r="A426" s="2"/>
      <c r="B426" s="2"/>
      <c r="C426" s="2"/>
      <c r="D426" s="2"/>
      <c r="E426" s="2"/>
      <c r="F426" s="2"/>
      <c r="G426" s="291"/>
      <c r="H426" s="291"/>
      <c r="I426" s="496"/>
      <c r="J426" s="496"/>
      <c r="K426" s="291"/>
      <c r="L426" s="291"/>
      <c r="M426" s="291"/>
      <c r="N426" s="291"/>
      <c r="O426" s="2"/>
      <c r="P426" s="2"/>
      <c r="Q426" s="2"/>
      <c r="R426" s="2"/>
      <c r="S426" s="2"/>
      <c r="T426" s="2"/>
      <c r="U426" s="2"/>
      <c r="V426" s="2"/>
      <c r="W426" s="2"/>
    </row>
    <row r="427" spans="1:23" ht="15.75" customHeight="1" x14ac:dyDescent="0.2">
      <c r="A427" s="2"/>
      <c r="B427" s="2"/>
      <c r="C427" s="2"/>
      <c r="D427" s="2"/>
      <c r="E427" s="2"/>
      <c r="F427" s="2"/>
      <c r="G427" s="291"/>
      <c r="H427" s="291"/>
      <c r="I427" s="496"/>
      <c r="J427" s="496"/>
      <c r="K427" s="291"/>
      <c r="L427" s="291"/>
      <c r="M427" s="291"/>
      <c r="N427" s="291"/>
      <c r="O427" s="2"/>
      <c r="P427" s="2"/>
      <c r="Q427" s="2"/>
      <c r="R427" s="2"/>
      <c r="S427" s="2"/>
      <c r="T427" s="2"/>
      <c r="U427" s="2"/>
      <c r="V427" s="2"/>
      <c r="W427" s="2"/>
    </row>
    <row r="428" spans="1:23" ht="15.75" customHeight="1" x14ac:dyDescent="0.2">
      <c r="A428" s="2"/>
      <c r="B428" s="2"/>
      <c r="C428" s="2"/>
      <c r="D428" s="2"/>
      <c r="E428" s="2"/>
      <c r="F428" s="2"/>
      <c r="G428" s="291"/>
      <c r="H428" s="291"/>
      <c r="I428" s="496"/>
      <c r="J428" s="496"/>
      <c r="K428" s="291"/>
      <c r="L428" s="291"/>
      <c r="M428" s="291"/>
      <c r="N428" s="291"/>
      <c r="O428" s="2"/>
      <c r="P428" s="2"/>
      <c r="Q428" s="2"/>
      <c r="R428" s="2"/>
      <c r="S428" s="2"/>
      <c r="T428" s="2"/>
      <c r="U428" s="2"/>
      <c r="V428" s="2"/>
      <c r="W428" s="2"/>
    </row>
    <row r="429" spans="1:23" ht="15.75" customHeight="1" x14ac:dyDescent="0.2">
      <c r="A429" s="2"/>
      <c r="B429" s="2"/>
      <c r="C429" s="2"/>
      <c r="D429" s="2"/>
      <c r="E429" s="2"/>
      <c r="F429" s="2"/>
      <c r="G429" s="291"/>
      <c r="H429" s="291"/>
      <c r="I429" s="496"/>
      <c r="J429" s="496"/>
      <c r="K429" s="291"/>
      <c r="L429" s="291"/>
      <c r="M429" s="291"/>
      <c r="N429" s="291"/>
      <c r="O429" s="2"/>
      <c r="P429" s="2"/>
      <c r="Q429" s="2"/>
      <c r="R429" s="2"/>
      <c r="S429" s="2"/>
      <c r="T429" s="2"/>
      <c r="U429" s="2"/>
      <c r="V429" s="2"/>
      <c r="W429" s="2"/>
    </row>
    <row r="430" spans="1:23" ht="15.75" customHeight="1" x14ac:dyDescent="0.2">
      <c r="A430" s="2"/>
      <c r="B430" s="2"/>
      <c r="C430" s="2"/>
      <c r="D430" s="2"/>
      <c r="E430" s="2"/>
      <c r="F430" s="2"/>
      <c r="G430" s="291"/>
      <c r="H430" s="291"/>
      <c r="I430" s="496"/>
      <c r="J430" s="496"/>
      <c r="K430" s="291"/>
      <c r="L430" s="291"/>
      <c r="M430" s="291"/>
      <c r="N430" s="291"/>
      <c r="O430" s="2"/>
      <c r="P430" s="2"/>
      <c r="Q430" s="2"/>
      <c r="R430" s="2"/>
      <c r="S430" s="2"/>
      <c r="T430" s="2"/>
      <c r="U430" s="2"/>
      <c r="V430" s="2"/>
      <c r="W430" s="2"/>
    </row>
    <row r="431" spans="1:23" ht="15.75" customHeight="1" x14ac:dyDescent="0.2">
      <c r="A431" s="2"/>
      <c r="B431" s="2"/>
      <c r="C431" s="2"/>
      <c r="D431" s="2"/>
      <c r="E431" s="2"/>
      <c r="F431" s="2"/>
      <c r="G431" s="291"/>
      <c r="H431" s="291"/>
      <c r="I431" s="496"/>
      <c r="J431" s="496"/>
      <c r="K431" s="291"/>
      <c r="L431" s="291"/>
      <c r="M431" s="291"/>
      <c r="N431" s="291"/>
      <c r="O431" s="2"/>
      <c r="P431" s="2"/>
      <c r="Q431" s="2"/>
      <c r="R431" s="2"/>
      <c r="S431" s="2"/>
      <c r="T431" s="2"/>
      <c r="U431" s="2"/>
      <c r="V431" s="2"/>
      <c r="W431" s="2"/>
    </row>
    <row r="432" spans="1:23" ht="15.75" customHeight="1" x14ac:dyDescent="0.2">
      <c r="A432" s="2"/>
      <c r="B432" s="2"/>
      <c r="C432" s="2"/>
      <c r="D432" s="2"/>
      <c r="E432" s="2"/>
      <c r="F432" s="2"/>
      <c r="G432" s="291"/>
      <c r="H432" s="291"/>
      <c r="I432" s="496"/>
      <c r="J432" s="496"/>
      <c r="K432" s="291"/>
      <c r="L432" s="291"/>
      <c r="M432" s="291"/>
      <c r="N432" s="291"/>
      <c r="O432" s="2"/>
      <c r="P432" s="2"/>
      <c r="Q432" s="2"/>
      <c r="R432" s="2"/>
      <c r="S432" s="2"/>
      <c r="T432" s="2"/>
      <c r="U432" s="2"/>
      <c r="V432" s="2"/>
      <c r="W432" s="2"/>
    </row>
    <row r="433" spans="1:23" ht="15.75" customHeight="1" x14ac:dyDescent="0.2">
      <c r="A433" s="2"/>
      <c r="B433" s="2"/>
      <c r="C433" s="2"/>
      <c r="D433" s="2"/>
      <c r="E433" s="2"/>
      <c r="F433" s="2"/>
      <c r="G433" s="291"/>
      <c r="H433" s="291"/>
      <c r="I433" s="496"/>
      <c r="J433" s="496"/>
      <c r="K433" s="291"/>
      <c r="L433" s="291"/>
      <c r="M433" s="291"/>
      <c r="N433" s="291"/>
      <c r="O433" s="2"/>
      <c r="P433" s="2"/>
      <c r="Q433" s="2"/>
      <c r="R433" s="2"/>
      <c r="S433" s="2"/>
      <c r="T433" s="2"/>
      <c r="U433" s="2"/>
      <c r="V433" s="2"/>
      <c r="W433" s="2"/>
    </row>
    <row r="434" spans="1:23" ht="15.75" customHeight="1" x14ac:dyDescent="0.2">
      <c r="A434" s="2"/>
      <c r="B434" s="2"/>
      <c r="C434" s="2"/>
      <c r="D434" s="2"/>
      <c r="E434" s="2"/>
      <c r="F434" s="2"/>
      <c r="G434" s="291"/>
      <c r="H434" s="291"/>
      <c r="I434" s="496"/>
      <c r="J434" s="496"/>
      <c r="K434" s="291"/>
      <c r="L434" s="291"/>
      <c r="M434" s="291"/>
      <c r="N434" s="291"/>
      <c r="O434" s="2"/>
      <c r="P434" s="2"/>
      <c r="Q434" s="2"/>
      <c r="R434" s="2"/>
      <c r="S434" s="2"/>
      <c r="T434" s="2"/>
      <c r="U434" s="2"/>
      <c r="V434" s="2"/>
      <c r="W434" s="2"/>
    </row>
    <row r="435" spans="1:23" ht="15.75" customHeight="1" x14ac:dyDescent="0.2">
      <c r="A435" s="2"/>
      <c r="B435" s="2"/>
      <c r="C435" s="2"/>
      <c r="D435" s="2"/>
      <c r="E435" s="2"/>
      <c r="F435" s="2"/>
      <c r="G435" s="291"/>
      <c r="H435" s="291"/>
      <c r="I435" s="496"/>
      <c r="J435" s="496"/>
      <c r="K435" s="291"/>
      <c r="L435" s="291"/>
      <c r="M435" s="291"/>
      <c r="N435" s="291"/>
      <c r="O435" s="2"/>
      <c r="P435" s="2"/>
      <c r="Q435" s="2"/>
      <c r="R435" s="2"/>
      <c r="S435" s="2"/>
      <c r="T435" s="2"/>
      <c r="U435" s="2"/>
      <c r="V435" s="2"/>
      <c r="W435" s="2"/>
    </row>
    <row r="436" spans="1:23" ht="15.75" customHeight="1" x14ac:dyDescent="0.2">
      <c r="A436" s="2"/>
      <c r="B436" s="2"/>
      <c r="C436" s="2"/>
      <c r="D436" s="2"/>
      <c r="E436" s="2"/>
      <c r="F436" s="2"/>
      <c r="G436" s="291"/>
      <c r="H436" s="291"/>
      <c r="I436" s="496"/>
      <c r="J436" s="496"/>
      <c r="K436" s="291"/>
      <c r="L436" s="291"/>
      <c r="M436" s="291"/>
      <c r="N436" s="291"/>
      <c r="O436" s="2"/>
      <c r="P436" s="2"/>
      <c r="Q436" s="2"/>
      <c r="R436" s="2"/>
      <c r="S436" s="2"/>
      <c r="T436" s="2"/>
      <c r="U436" s="2"/>
      <c r="V436" s="2"/>
      <c r="W436" s="2"/>
    </row>
    <row r="437" spans="1:23" ht="15.75" customHeight="1" x14ac:dyDescent="0.2">
      <c r="A437" s="2"/>
      <c r="B437" s="2"/>
      <c r="C437" s="2"/>
      <c r="D437" s="2"/>
      <c r="E437" s="2"/>
      <c r="F437" s="2"/>
      <c r="G437" s="291"/>
      <c r="H437" s="291"/>
      <c r="I437" s="496"/>
      <c r="J437" s="496"/>
      <c r="K437" s="291"/>
      <c r="L437" s="291"/>
      <c r="M437" s="291"/>
      <c r="N437" s="291"/>
      <c r="O437" s="2"/>
      <c r="P437" s="2"/>
      <c r="Q437" s="2"/>
      <c r="R437" s="2"/>
      <c r="S437" s="2"/>
      <c r="T437" s="2"/>
      <c r="U437" s="2"/>
      <c r="V437" s="2"/>
      <c r="W437" s="2"/>
    </row>
    <row r="438" spans="1:23" ht="15.75" customHeight="1" x14ac:dyDescent="0.2">
      <c r="A438" s="2"/>
      <c r="B438" s="2"/>
      <c r="C438" s="2"/>
      <c r="D438" s="2"/>
      <c r="E438" s="2"/>
      <c r="F438" s="2"/>
      <c r="G438" s="291"/>
      <c r="H438" s="291"/>
      <c r="I438" s="496"/>
      <c r="J438" s="496"/>
      <c r="K438" s="291"/>
      <c r="L438" s="291"/>
      <c r="M438" s="291"/>
      <c r="N438" s="291"/>
      <c r="O438" s="2"/>
      <c r="P438" s="2"/>
      <c r="Q438" s="2"/>
      <c r="R438" s="2"/>
      <c r="S438" s="2"/>
      <c r="T438" s="2"/>
      <c r="U438" s="2"/>
      <c r="V438" s="2"/>
      <c r="W438" s="2"/>
    </row>
    <row r="439" spans="1:23" ht="15.75" customHeight="1" x14ac:dyDescent="0.2">
      <c r="A439" s="2"/>
      <c r="B439" s="2"/>
      <c r="C439" s="2"/>
      <c r="D439" s="2"/>
      <c r="E439" s="2"/>
      <c r="F439" s="2"/>
      <c r="G439" s="291"/>
      <c r="H439" s="291"/>
      <c r="I439" s="496"/>
      <c r="J439" s="496"/>
      <c r="K439" s="291"/>
      <c r="L439" s="291"/>
      <c r="M439" s="291"/>
      <c r="N439" s="291"/>
      <c r="O439" s="2"/>
      <c r="P439" s="2"/>
      <c r="Q439" s="2"/>
      <c r="R439" s="2"/>
      <c r="S439" s="2"/>
      <c r="T439" s="2"/>
      <c r="U439" s="2"/>
      <c r="V439" s="2"/>
      <c r="W439" s="2"/>
    </row>
    <row r="440" spans="1:23" ht="15.75" customHeight="1" x14ac:dyDescent="0.2">
      <c r="A440" s="2"/>
      <c r="B440" s="2"/>
      <c r="C440" s="2"/>
      <c r="D440" s="2"/>
      <c r="E440" s="2"/>
      <c r="F440" s="2"/>
      <c r="G440" s="291"/>
      <c r="H440" s="291"/>
      <c r="I440" s="496"/>
      <c r="J440" s="496"/>
      <c r="K440" s="291"/>
      <c r="L440" s="291"/>
      <c r="M440" s="291"/>
      <c r="N440" s="291"/>
      <c r="O440" s="2"/>
      <c r="P440" s="2"/>
      <c r="Q440" s="2"/>
      <c r="R440" s="2"/>
      <c r="S440" s="2"/>
      <c r="T440" s="2"/>
      <c r="U440" s="2"/>
      <c r="V440" s="2"/>
      <c r="W440" s="2"/>
    </row>
    <row r="441" spans="1:23" ht="15.75" customHeight="1" x14ac:dyDescent="0.2">
      <c r="A441" s="2"/>
      <c r="B441" s="2"/>
      <c r="C441" s="2"/>
      <c r="D441" s="2"/>
      <c r="E441" s="2"/>
      <c r="F441" s="2"/>
      <c r="G441" s="291"/>
      <c r="H441" s="291"/>
      <c r="I441" s="496"/>
      <c r="J441" s="496"/>
      <c r="K441" s="291"/>
      <c r="L441" s="291"/>
      <c r="M441" s="291"/>
      <c r="N441" s="291"/>
      <c r="O441" s="2"/>
      <c r="P441" s="2"/>
      <c r="Q441" s="2"/>
      <c r="R441" s="2"/>
      <c r="S441" s="2"/>
      <c r="T441" s="2"/>
      <c r="U441" s="2"/>
      <c r="V441" s="2"/>
      <c r="W441" s="2"/>
    </row>
    <row r="442" spans="1:23" ht="15.75" customHeight="1" x14ac:dyDescent="0.2">
      <c r="A442" s="2"/>
      <c r="B442" s="2"/>
      <c r="C442" s="2"/>
      <c r="D442" s="2"/>
      <c r="E442" s="2"/>
      <c r="F442" s="2"/>
      <c r="G442" s="291"/>
      <c r="H442" s="291"/>
      <c r="I442" s="496"/>
      <c r="J442" s="496"/>
      <c r="K442" s="291"/>
      <c r="L442" s="291"/>
      <c r="M442" s="291"/>
      <c r="N442" s="291"/>
      <c r="O442" s="2"/>
      <c r="P442" s="2"/>
      <c r="Q442" s="2"/>
      <c r="R442" s="2"/>
      <c r="S442" s="2"/>
      <c r="T442" s="2"/>
      <c r="U442" s="2"/>
      <c r="V442" s="2"/>
      <c r="W442" s="2"/>
    </row>
    <row r="443" spans="1:23" ht="15.75" customHeight="1" x14ac:dyDescent="0.2">
      <c r="A443" s="2"/>
      <c r="B443" s="2"/>
      <c r="C443" s="2"/>
      <c r="D443" s="2"/>
      <c r="E443" s="2"/>
      <c r="F443" s="2"/>
      <c r="G443" s="291"/>
      <c r="H443" s="291"/>
      <c r="I443" s="496"/>
      <c r="J443" s="496"/>
      <c r="K443" s="291"/>
      <c r="L443" s="291"/>
      <c r="M443" s="291"/>
      <c r="N443" s="291"/>
      <c r="O443" s="2"/>
      <c r="P443" s="2"/>
      <c r="Q443" s="2"/>
      <c r="R443" s="2"/>
      <c r="S443" s="2"/>
      <c r="T443" s="2"/>
      <c r="U443" s="2"/>
      <c r="V443" s="2"/>
      <c r="W443" s="2"/>
    </row>
    <row r="444" spans="1:23" ht="15.75" customHeight="1" x14ac:dyDescent="0.2">
      <c r="A444" s="2"/>
      <c r="B444" s="2"/>
      <c r="C444" s="2"/>
      <c r="D444" s="2"/>
      <c r="E444" s="2"/>
      <c r="F444" s="2"/>
      <c r="G444" s="291"/>
      <c r="H444" s="291"/>
      <c r="I444" s="496"/>
      <c r="J444" s="496"/>
      <c r="K444" s="291"/>
      <c r="L444" s="291"/>
      <c r="M444" s="291"/>
      <c r="N444" s="291"/>
      <c r="O444" s="2"/>
      <c r="P444" s="2"/>
      <c r="Q444" s="2"/>
      <c r="R444" s="2"/>
      <c r="S444" s="2"/>
      <c r="T444" s="2"/>
      <c r="U444" s="2"/>
      <c r="V444" s="2"/>
      <c r="W444" s="2"/>
    </row>
    <row r="445" spans="1:23" ht="15.75" customHeight="1" x14ac:dyDescent="0.2">
      <c r="A445" s="2"/>
      <c r="B445" s="2"/>
      <c r="C445" s="2"/>
      <c r="D445" s="2"/>
      <c r="E445" s="2"/>
      <c r="F445" s="2"/>
      <c r="G445" s="291"/>
      <c r="H445" s="291"/>
      <c r="I445" s="496"/>
      <c r="J445" s="496"/>
      <c r="K445" s="291"/>
      <c r="L445" s="291"/>
      <c r="M445" s="291"/>
      <c r="N445" s="291"/>
      <c r="O445" s="2"/>
      <c r="P445" s="2"/>
      <c r="Q445" s="2"/>
      <c r="R445" s="2"/>
      <c r="S445" s="2"/>
      <c r="T445" s="2"/>
      <c r="U445" s="2"/>
      <c r="V445" s="2"/>
      <c r="W445" s="2"/>
    </row>
    <row r="446" spans="1:23" ht="15.75" customHeight="1" x14ac:dyDescent="0.2">
      <c r="A446" s="2"/>
      <c r="B446" s="2"/>
      <c r="C446" s="2"/>
      <c r="D446" s="2"/>
      <c r="E446" s="2"/>
      <c r="F446" s="2"/>
      <c r="G446" s="291"/>
      <c r="H446" s="291"/>
      <c r="I446" s="496"/>
      <c r="J446" s="496"/>
      <c r="K446" s="291"/>
      <c r="L446" s="291"/>
      <c r="M446" s="291"/>
      <c r="N446" s="291"/>
      <c r="O446" s="2"/>
      <c r="P446" s="2"/>
      <c r="Q446" s="2"/>
      <c r="R446" s="2"/>
      <c r="S446" s="2"/>
      <c r="T446" s="2"/>
      <c r="U446" s="2"/>
      <c r="V446" s="2"/>
      <c r="W446" s="2"/>
    </row>
    <row r="447" spans="1:23" ht="15.75" customHeight="1" x14ac:dyDescent="0.2">
      <c r="A447" s="2"/>
      <c r="B447" s="2"/>
      <c r="C447" s="2"/>
      <c r="D447" s="2"/>
      <c r="E447" s="2"/>
      <c r="F447" s="2"/>
      <c r="G447" s="291"/>
      <c r="H447" s="291"/>
      <c r="I447" s="496"/>
      <c r="J447" s="496"/>
      <c r="K447" s="291"/>
      <c r="L447" s="291"/>
      <c r="M447" s="291"/>
      <c r="N447" s="291"/>
      <c r="O447" s="2"/>
      <c r="P447" s="2"/>
      <c r="Q447" s="2"/>
      <c r="R447" s="2"/>
      <c r="S447" s="2"/>
      <c r="T447" s="2"/>
      <c r="U447" s="2"/>
      <c r="V447" s="2"/>
      <c r="W447" s="2"/>
    </row>
    <row r="448" spans="1:23" ht="15.75" customHeight="1" x14ac:dyDescent="0.2">
      <c r="A448" s="2"/>
      <c r="B448" s="2"/>
      <c r="C448" s="2"/>
      <c r="D448" s="2"/>
      <c r="E448" s="2"/>
      <c r="F448" s="2"/>
      <c r="G448" s="291"/>
      <c r="H448" s="291"/>
      <c r="I448" s="496"/>
      <c r="J448" s="496"/>
      <c r="K448" s="291"/>
      <c r="L448" s="291"/>
      <c r="M448" s="291"/>
      <c r="N448" s="291"/>
      <c r="O448" s="2"/>
      <c r="P448" s="2"/>
      <c r="Q448" s="2"/>
      <c r="R448" s="2"/>
      <c r="S448" s="2"/>
      <c r="T448" s="2"/>
      <c r="U448" s="2"/>
      <c r="V448" s="2"/>
      <c r="W448" s="2"/>
    </row>
    <row r="449" spans="1:23" ht="15.75" customHeight="1" x14ac:dyDescent="0.2">
      <c r="A449" s="2"/>
      <c r="B449" s="2"/>
      <c r="C449" s="2"/>
      <c r="D449" s="2"/>
      <c r="E449" s="2"/>
      <c r="F449" s="2"/>
      <c r="G449" s="291"/>
      <c r="H449" s="291"/>
      <c r="I449" s="496"/>
      <c r="J449" s="496"/>
      <c r="K449" s="291"/>
      <c r="L449" s="291"/>
      <c r="M449" s="291"/>
      <c r="N449" s="291"/>
      <c r="O449" s="2"/>
      <c r="P449" s="2"/>
      <c r="Q449" s="2"/>
      <c r="R449" s="2"/>
      <c r="S449" s="2"/>
      <c r="T449" s="2"/>
      <c r="U449" s="2"/>
      <c r="V449" s="2"/>
      <c r="W449" s="2"/>
    </row>
    <row r="450" spans="1:23" ht="15.75" customHeight="1" x14ac:dyDescent="0.2">
      <c r="A450" s="2"/>
      <c r="B450" s="2"/>
      <c r="C450" s="2"/>
      <c r="D450" s="2"/>
      <c r="E450" s="2"/>
      <c r="F450" s="2"/>
      <c r="G450" s="291"/>
      <c r="H450" s="291"/>
      <c r="I450" s="496"/>
      <c r="J450" s="496"/>
      <c r="K450" s="291"/>
      <c r="L450" s="291"/>
      <c r="M450" s="291"/>
      <c r="N450" s="291"/>
      <c r="O450" s="2"/>
      <c r="P450" s="2"/>
      <c r="Q450" s="2"/>
      <c r="R450" s="2"/>
      <c r="S450" s="2"/>
      <c r="T450" s="2"/>
      <c r="U450" s="2"/>
      <c r="V450" s="2"/>
      <c r="W450" s="2"/>
    </row>
    <row r="451" spans="1:23" ht="15.75" customHeight="1" x14ac:dyDescent="0.2">
      <c r="A451" s="2"/>
      <c r="B451" s="2"/>
      <c r="C451" s="2"/>
      <c r="D451" s="2"/>
      <c r="E451" s="2"/>
      <c r="F451" s="2"/>
      <c r="G451" s="291"/>
      <c r="H451" s="291"/>
      <c r="I451" s="496"/>
      <c r="J451" s="496"/>
      <c r="K451" s="291"/>
      <c r="L451" s="291"/>
      <c r="M451" s="291"/>
      <c r="N451" s="291"/>
      <c r="O451" s="2"/>
      <c r="P451" s="2"/>
      <c r="Q451" s="2"/>
      <c r="R451" s="2"/>
      <c r="S451" s="2"/>
      <c r="T451" s="2"/>
      <c r="U451" s="2"/>
      <c r="V451" s="2"/>
      <c r="W451" s="2"/>
    </row>
    <row r="452" spans="1:23" ht="15.75" customHeight="1" x14ac:dyDescent="0.2">
      <c r="A452" s="2"/>
      <c r="B452" s="2"/>
      <c r="C452" s="2"/>
      <c r="D452" s="2"/>
      <c r="E452" s="2"/>
      <c r="F452" s="2"/>
      <c r="G452" s="291"/>
      <c r="H452" s="291"/>
      <c r="I452" s="496"/>
      <c r="J452" s="496"/>
      <c r="K452" s="291"/>
      <c r="L452" s="291"/>
      <c r="M452" s="291"/>
      <c r="N452" s="291"/>
      <c r="O452" s="2"/>
      <c r="P452" s="2"/>
      <c r="Q452" s="2"/>
      <c r="R452" s="2"/>
      <c r="S452" s="2"/>
      <c r="T452" s="2"/>
      <c r="U452" s="2"/>
      <c r="V452" s="2"/>
      <c r="W452" s="2"/>
    </row>
    <row r="453" spans="1:23" ht="15.75" customHeight="1" x14ac:dyDescent="0.2">
      <c r="A453" s="2"/>
      <c r="B453" s="2"/>
      <c r="C453" s="2"/>
      <c r="D453" s="2"/>
      <c r="E453" s="2"/>
      <c r="F453" s="2"/>
      <c r="G453" s="291"/>
      <c r="H453" s="291"/>
      <c r="I453" s="496"/>
      <c r="J453" s="496"/>
      <c r="K453" s="291"/>
      <c r="L453" s="291"/>
      <c r="M453" s="291"/>
      <c r="N453" s="291"/>
      <c r="O453" s="2"/>
      <c r="P453" s="2"/>
      <c r="Q453" s="2"/>
      <c r="R453" s="2"/>
      <c r="S453" s="2"/>
      <c r="T453" s="2"/>
      <c r="U453" s="2"/>
      <c r="V453" s="2"/>
      <c r="W453" s="2"/>
    </row>
    <row r="454" spans="1:23" ht="15.75" customHeight="1" x14ac:dyDescent="0.2">
      <c r="A454" s="2"/>
      <c r="B454" s="2"/>
      <c r="C454" s="2"/>
      <c r="D454" s="2"/>
      <c r="E454" s="2"/>
      <c r="F454" s="2"/>
      <c r="G454" s="291"/>
      <c r="H454" s="291"/>
      <c r="I454" s="496"/>
      <c r="J454" s="496"/>
      <c r="K454" s="291"/>
      <c r="L454" s="291"/>
      <c r="M454" s="291"/>
      <c r="N454" s="291"/>
      <c r="O454" s="2"/>
      <c r="P454" s="2"/>
      <c r="Q454" s="2"/>
      <c r="R454" s="2"/>
      <c r="S454" s="2"/>
      <c r="T454" s="2"/>
      <c r="U454" s="2"/>
      <c r="V454" s="2"/>
      <c r="W454" s="2"/>
    </row>
    <row r="455" spans="1:23" ht="15.75" customHeight="1" x14ac:dyDescent="0.2">
      <c r="A455" s="2"/>
      <c r="B455" s="2"/>
      <c r="C455" s="2"/>
      <c r="D455" s="2"/>
      <c r="E455" s="2"/>
      <c r="F455" s="2"/>
      <c r="G455" s="291"/>
      <c r="H455" s="291"/>
      <c r="I455" s="496"/>
      <c r="J455" s="496"/>
      <c r="K455" s="291"/>
      <c r="L455" s="291"/>
      <c r="M455" s="291"/>
      <c r="N455" s="291"/>
      <c r="O455" s="2"/>
      <c r="P455" s="2"/>
      <c r="Q455" s="2"/>
      <c r="R455" s="2"/>
      <c r="S455" s="2"/>
      <c r="T455" s="2"/>
      <c r="U455" s="2"/>
      <c r="V455" s="2"/>
      <c r="W455" s="2"/>
    </row>
    <row r="456" spans="1:23" ht="15.75" customHeight="1" x14ac:dyDescent="0.2">
      <c r="A456" s="2"/>
      <c r="B456" s="2"/>
      <c r="C456" s="2"/>
      <c r="D456" s="2"/>
      <c r="E456" s="2"/>
      <c r="F456" s="2"/>
      <c r="G456" s="291"/>
      <c r="H456" s="291"/>
      <c r="I456" s="496"/>
      <c r="J456" s="496"/>
      <c r="K456" s="291"/>
      <c r="L456" s="291"/>
      <c r="M456" s="291"/>
      <c r="N456" s="291"/>
      <c r="O456" s="2"/>
      <c r="P456" s="2"/>
      <c r="Q456" s="2"/>
      <c r="R456" s="2"/>
      <c r="S456" s="2"/>
      <c r="T456" s="2"/>
      <c r="U456" s="2"/>
      <c r="V456" s="2"/>
      <c r="W456" s="2"/>
    </row>
    <row r="457" spans="1:23" ht="15.75" customHeight="1" x14ac:dyDescent="0.2">
      <c r="A457" s="2"/>
      <c r="B457" s="2"/>
      <c r="C457" s="2"/>
      <c r="D457" s="2"/>
      <c r="E457" s="2"/>
      <c r="F457" s="2"/>
      <c r="G457" s="291"/>
      <c r="H457" s="291"/>
      <c r="I457" s="496"/>
      <c r="J457" s="496"/>
      <c r="K457" s="291"/>
      <c r="L457" s="291"/>
      <c r="M457" s="291"/>
      <c r="N457" s="291"/>
      <c r="O457" s="2"/>
      <c r="P457" s="2"/>
      <c r="Q457" s="2"/>
      <c r="R457" s="2"/>
      <c r="S457" s="2"/>
      <c r="T457" s="2"/>
      <c r="U457" s="2"/>
      <c r="V457" s="2"/>
      <c r="W457" s="2"/>
    </row>
    <row r="458" spans="1:23" ht="15.75" customHeight="1" x14ac:dyDescent="0.2">
      <c r="A458" s="2"/>
      <c r="B458" s="2"/>
      <c r="C458" s="2"/>
      <c r="D458" s="2"/>
      <c r="E458" s="2"/>
      <c r="F458" s="2"/>
      <c r="G458" s="291"/>
      <c r="H458" s="291"/>
      <c r="I458" s="496"/>
      <c r="J458" s="496"/>
      <c r="K458" s="291"/>
      <c r="L458" s="291"/>
      <c r="M458" s="291"/>
      <c r="N458" s="291"/>
      <c r="O458" s="2"/>
      <c r="P458" s="2"/>
      <c r="Q458" s="2"/>
      <c r="R458" s="2"/>
      <c r="S458" s="2"/>
      <c r="T458" s="2"/>
      <c r="U458" s="2"/>
      <c r="V458" s="2"/>
      <c r="W458" s="2"/>
    </row>
    <row r="459" spans="1:23" ht="15.75" customHeight="1" x14ac:dyDescent="0.2">
      <c r="A459" s="2"/>
      <c r="B459" s="2"/>
      <c r="C459" s="2"/>
      <c r="D459" s="2"/>
      <c r="E459" s="2"/>
      <c r="F459" s="2"/>
      <c r="G459" s="291"/>
      <c r="H459" s="291"/>
      <c r="I459" s="496"/>
      <c r="J459" s="496"/>
      <c r="K459" s="291"/>
      <c r="L459" s="291"/>
      <c r="M459" s="291"/>
      <c r="N459" s="291"/>
      <c r="O459" s="2"/>
      <c r="P459" s="2"/>
      <c r="Q459" s="2"/>
      <c r="R459" s="2"/>
      <c r="S459" s="2"/>
      <c r="T459" s="2"/>
      <c r="U459" s="2"/>
      <c r="V459" s="2"/>
      <c r="W459" s="2"/>
    </row>
    <row r="460" spans="1:23" ht="15.75" customHeight="1" x14ac:dyDescent="0.2">
      <c r="A460" s="2"/>
      <c r="B460" s="2"/>
      <c r="C460" s="2"/>
      <c r="D460" s="2"/>
      <c r="E460" s="2"/>
      <c r="F460" s="2"/>
      <c r="G460" s="291"/>
      <c r="H460" s="291"/>
      <c r="I460" s="496"/>
      <c r="J460" s="496"/>
      <c r="K460" s="291"/>
      <c r="L460" s="291"/>
      <c r="M460" s="291"/>
      <c r="N460" s="291"/>
      <c r="O460" s="2"/>
      <c r="P460" s="2"/>
      <c r="Q460" s="2"/>
      <c r="R460" s="2"/>
      <c r="S460" s="2"/>
      <c r="T460" s="2"/>
      <c r="U460" s="2"/>
      <c r="V460" s="2"/>
      <c r="W460" s="2"/>
    </row>
    <row r="461" spans="1:23" ht="15.75" customHeight="1" x14ac:dyDescent="0.2">
      <c r="A461" s="2"/>
      <c r="B461" s="2"/>
      <c r="C461" s="2"/>
      <c r="D461" s="2"/>
      <c r="E461" s="2"/>
      <c r="F461" s="2"/>
      <c r="G461" s="291"/>
      <c r="H461" s="291"/>
      <c r="I461" s="496"/>
      <c r="J461" s="496"/>
      <c r="K461" s="291"/>
      <c r="L461" s="291"/>
      <c r="M461" s="291"/>
      <c r="N461" s="291"/>
      <c r="O461" s="2"/>
      <c r="P461" s="2"/>
      <c r="Q461" s="2"/>
      <c r="R461" s="2"/>
      <c r="S461" s="2"/>
      <c r="T461" s="2"/>
      <c r="U461" s="2"/>
      <c r="V461" s="2"/>
      <c r="W461" s="2"/>
    </row>
    <row r="462" spans="1:23" ht="15.75" customHeight="1" x14ac:dyDescent="0.2">
      <c r="A462" s="2"/>
      <c r="B462" s="2"/>
      <c r="C462" s="2"/>
      <c r="D462" s="2"/>
      <c r="E462" s="2"/>
      <c r="F462" s="2"/>
      <c r="G462" s="291"/>
      <c r="H462" s="291"/>
      <c r="I462" s="496"/>
      <c r="J462" s="496"/>
      <c r="K462" s="291"/>
      <c r="L462" s="291"/>
      <c r="M462" s="291"/>
      <c r="N462" s="291"/>
      <c r="O462" s="2"/>
      <c r="P462" s="2"/>
      <c r="Q462" s="2"/>
      <c r="R462" s="2"/>
      <c r="S462" s="2"/>
      <c r="T462" s="2"/>
      <c r="U462" s="2"/>
      <c r="V462" s="2"/>
      <c r="W462" s="2"/>
    </row>
    <row r="463" spans="1:23" ht="15.75" customHeight="1" x14ac:dyDescent="0.2">
      <c r="A463" s="2"/>
      <c r="B463" s="2"/>
      <c r="C463" s="2"/>
      <c r="D463" s="2"/>
      <c r="E463" s="2"/>
      <c r="F463" s="2"/>
      <c r="G463" s="291"/>
      <c r="H463" s="291"/>
      <c r="I463" s="496"/>
      <c r="J463" s="496"/>
      <c r="K463" s="291"/>
      <c r="L463" s="291"/>
      <c r="M463" s="291"/>
      <c r="N463" s="291"/>
      <c r="O463" s="2"/>
      <c r="P463" s="2"/>
      <c r="Q463" s="2"/>
      <c r="R463" s="2"/>
      <c r="S463" s="2"/>
      <c r="T463" s="2"/>
      <c r="U463" s="2"/>
      <c r="V463" s="2"/>
      <c r="W463" s="2"/>
    </row>
    <row r="464" spans="1:23" ht="15.75" customHeight="1" x14ac:dyDescent="0.2">
      <c r="A464" s="2"/>
      <c r="B464" s="2"/>
      <c r="C464" s="2"/>
      <c r="D464" s="2"/>
      <c r="E464" s="2"/>
      <c r="F464" s="2"/>
      <c r="G464" s="291"/>
      <c r="H464" s="291"/>
      <c r="I464" s="496"/>
      <c r="J464" s="496"/>
      <c r="K464" s="291"/>
      <c r="L464" s="291"/>
      <c r="M464" s="291"/>
      <c r="N464" s="291"/>
      <c r="O464" s="2"/>
      <c r="P464" s="2"/>
      <c r="Q464" s="2"/>
      <c r="R464" s="2"/>
      <c r="S464" s="2"/>
      <c r="T464" s="2"/>
      <c r="U464" s="2"/>
      <c r="V464" s="2"/>
      <c r="W464" s="2"/>
    </row>
    <row r="465" spans="1:23" ht="15.75" customHeight="1" x14ac:dyDescent="0.2">
      <c r="A465" s="2"/>
      <c r="B465" s="2"/>
      <c r="C465" s="2"/>
      <c r="D465" s="2"/>
      <c r="E465" s="2"/>
      <c r="F465" s="2"/>
      <c r="G465" s="291"/>
      <c r="H465" s="291"/>
      <c r="I465" s="496"/>
      <c r="J465" s="496"/>
      <c r="K465" s="291"/>
      <c r="L465" s="291"/>
      <c r="M465" s="291"/>
      <c r="N465" s="291"/>
      <c r="O465" s="2"/>
      <c r="P465" s="2"/>
      <c r="Q465" s="2"/>
      <c r="R465" s="2"/>
      <c r="S465" s="2"/>
      <c r="T465" s="2"/>
      <c r="U465" s="2"/>
      <c r="V465" s="2"/>
      <c r="W465" s="2"/>
    </row>
    <row r="466" spans="1:23" ht="15.75" customHeight="1" x14ac:dyDescent="0.2">
      <c r="A466" s="2"/>
      <c r="B466" s="2"/>
      <c r="C466" s="2"/>
      <c r="D466" s="2"/>
      <c r="E466" s="2"/>
      <c r="F466" s="2"/>
      <c r="G466" s="291"/>
      <c r="H466" s="291"/>
      <c r="I466" s="496"/>
      <c r="J466" s="496"/>
      <c r="K466" s="291"/>
      <c r="L466" s="291"/>
      <c r="M466" s="291"/>
      <c r="N466" s="291"/>
      <c r="O466" s="2"/>
      <c r="P466" s="2"/>
      <c r="Q466" s="2"/>
      <c r="R466" s="2"/>
      <c r="S466" s="2"/>
      <c r="T466" s="2"/>
      <c r="U466" s="2"/>
      <c r="V466" s="2"/>
      <c r="W466" s="2"/>
    </row>
    <row r="467" spans="1:23" ht="15.75" customHeight="1" x14ac:dyDescent="0.2">
      <c r="A467" s="2"/>
      <c r="B467" s="2"/>
      <c r="C467" s="2"/>
      <c r="D467" s="2"/>
      <c r="E467" s="2"/>
      <c r="F467" s="2"/>
      <c r="G467" s="291"/>
      <c r="H467" s="291"/>
      <c r="I467" s="496"/>
      <c r="J467" s="496"/>
      <c r="K467" s="291"/>
      <c r="L467" s="291"/>
      <c r="M467" s="291"/>
      <c r="N467" s="291"/>
      <c r="O467" s="2"/>
      <c r="P467" s="2"/>
      <c r="Q467" s="2"/>
      <c r="R467" s="2"/>
      <c r="S467" s="2"/>
      <c r="T467" s="2"/>
      <c r="U467" s="2"/>
      <c r="V467" s="2"/>
      <c r="W467" s="2"/>
    </row>
    <row r="468" spans="1:23" ht="15.75" customHeight="1" x14ac:dyDescent="0.2">
      <c r="A468" s="2"/>
      <c r="B468" s="2"/>
      <c r="C468" s="2"/>
      <c r="D468" s="2"/>
      <c r="E468" s="2"/>
      <c r="F468" s="2"/>
      <c r="G468" s="291"/>
      <c r="H468" s="291"/>
      <c r="I468" s="496"/>
      <c r="J468" s="496"/>
      <c r="K468" s="291"/>
      <c r="L468" s="291"/>
      <c r="M468" s="291"/>
      <c r="N468" s="291"/>
      <c r="O468" s="2"/>
      <c r="P468" s="2"/>
      <c r="Q468" s="2"/>
      <c r="R468" s="2"/>
      <c r="S468" s="2"/>
      <c r="T468" s="2"/>
      <c r="U468" s="2"/>
      <c r="V468" s="2"/>
      <c r="W468" s="2"/>
    </row>
    <row r="469" spans="1:23" ht="15.75" customHeight="1" x14ac:dyDescent="0.2">
      <c r="A469" s="2"/>
      <c r="B469" s="2"/>
      <c r="C469" s="2"/>
      <c r="D469" s="2"/>
      <c r="E469" s="2"/>
      <c r="F469" s="2"/>
      <c r="G469" s="291"/>
      <c r="H469" s="291"/>
      <c r="I469" s="496"/>
      <c r="J469" s="496"/>
      <c r="K469" s="291"/>
      <c r="L469" s="291"/>
      <c r="M469" s="291"/>
      <c r="N469" s="291"/>
      <c r="O469" s="2"/>
      <c r="P469" s="2"/>
      <c r="Q469" s="2"/>
      <c r="R469" s="2"/>
      <c r="S469" s="2"/>
      <c r="T469" s="2"/>
      <c r="U469" s="2"/>
      <c r="V469" s="2"/>
      <c r="W469" s="2"/>
    </row>
    <row r="470" spans="1:23" ht="15.75" customHeight="1" x14ac:dyDescent="0.2">
      <c r="A470" s="2"/>
      <c r="B470" s="2"/>
      <c r="C470" s="2"/>
      <c r="D470" s="2"/>
      <c r="E470" s="2"/>
      <c r="F470" s="2"/>
      <c r="G470" s="291"/>
      <c r="H470" s="291"/>
      <c r="I470" s="496"/>
      <c r="J470" s="496"/>
      <c r="K470" s="291"/>
      <c r="L470" s="291"/>
      <c r="M470" s="291"/>
      <c r="N470" s="291"/>
      <c r="O470" s="2"/>
      <c r="P470" s="2"/>
      <c r="Q470" s="2"/>
      <c r="R470" s="2"/>
      <c r="S470" s="2"/>
      <c r="T470" s="2"/>
      <c r="U470" s="2"/>
      <c r="V470" s="2"/>
      <c r="W470" s="2"/>
    </row>
    <row r="471" spans="1:23" ht="15.75" customHeight="1" x14ac:dyDescent="0.2">
      <c r="A471" s="2"/>
      <c r="B471" s="2"/>
      <c r="C471" s="2"/>
      <c r="D471" s="2"/>
      <c r="E471" s="2"/>
      <c r="F471" s="2"/>
      <c r="G471" s="291"/>
      <c r="H471" s="291"/>
      <c r="I471" s="496"/>
      <c r="J471" s="496"/>
      <c r="K471" s="291"/>
      <c r="L471" s="291"/>
      <c r="M471" s="291"/>
      <c r="N471" s="291"/>
      <c r="O471" s="2"/>
      <c r="P471" s="2"/>
      <c r="Q471" s="2"/>
      <c r="R471" s="2"/>
      <c r="S471" s="2"/>
      <c r="T471" s="2"/>
      <c r="U471" s="2"/>
      <c r="V471" s="2"/>
      <c r="W471" s="2"/>
    </row>
    <row r="472" spans="1:23" ht="15.75" customHeight="1" x14ac:dyDescent="0.2">
      <c r="A472" s="2"/>
      <c r="B472" s="2"/>
      <c r="C472" s="2"/>
      <c r="D472" s="2"/>
      <c r="E472" s="2"/>
      <c r="F472" s="2"/>
      <c r="G472" s="291"/>
      <c r="H472" s="291"/>
      <c r="I472" s="496"/>
      <c r="J472" s="496"/>
      <c r="K472" s="291"/>
      <c r="L472" s="291"/>
      <c r="M472" s="291"/>
      <c r="N472" s="291"/>
      <c r="O472" s="2"/>
      <c r="P472" s="2"/>
      <c r="Q472" s="2"/>
      <c r="R472" s="2"/>
      <c r="S472" s="2"/>
      <c r="T472" s="2"/>
      <c r="U472" s="2"/>
      <c r="V472" s="2"/>
      <c r="W472" s="2"/>
    </row>
    <row r="473" spans="1:23" ht="15.75" customHeight="1" x14ac:dyDescent="0.2">
      <c r="A473" s="2"/>
      <c r="B473" s="2"/>
      <c r="C473" s="2"/>
      <c r="D473" s="2"/>
      <c r="E473" s="2"/>
      <c r="F473" s="2"/>
      <c r="G473" s="291"/>
      <c r="H473" s="291"/>
      <c r="I473" s="496"/>
      <c r="J473" s="496"/>
      <c r="K473" s="291"/>
      <c r="L473" s="291"/>
      <c r="M473" s="291"/>
      <c r="N473" s="291"/>
      <c r="O473" s="2"/>
      <c r="P473" s="2"/>
      <c r="Q473" s="2"/>
      <c r="R473" s="2"/>
      <c r="S473" s="2"/>
      <c r="T473" s="2"/>
      <c r="U473" s="2"/>
      <c r="V473" s="2"/>
      <c r="W473" s="2"/>
    </row>
    <row r="474" spans="1:23" ht="15.75" customHeight="1" x14ac:dyDescent="0.2">
      <c r="A474" s="2"/>
      <c r="B474" s="2"/>
      <c r="C474" s="2"/>
      <c r="D474" s="2"/>
      <c r="E474" s="2"/>
      <c r="F474" s="2"/>
      <c r="G474" s="291"/>
      <c r="H474" s="291"/>
      <c r="I474" s="496"/>
      <c r="J474" s="496"/>
      <c r="K474" s="291"/>
      <c r="L474" s="291"/>
      <c r="M474" s="291"/>
      <c r="N474" s="291"/>
      <c r="O474" s="2"/>
      <c r="P474" s="2"/>
      <c r="Q474" s="2"/>
      <c r="R474" s="2"/>
      <c r="S474" s="2"/>
      <c r="T474" s="2"/>
      <c r="U474" s="2"/>
      <c r="V474" s="2"/>
      <c r="W474" s="2"/>
    </row>
    <row r="475" spans="1:23" ht="15.75" customHeight="1" x14ac:dyDescent="0.2">
      <c r="A475" s="2"/>
      <c r="B475" s="2"/>
      <c r="C475" s="2"/>
      <c r="D475" s="2"/>
      <c r="E475" s="2"/>
      <c r="F475" s="2"/>
      <c r="G475" s="291"/>
      <c r="H475" s="291"/>
      <c r="I475" s="496"/>
      <c r="J475" s="496"/>
      <c r="K475" s="291"/>
      <c r="L475" s="291"/>
      <c r="M475" s="291"/>
      <c r="N475" s="291"/>
      <c r="O475" s="2"/>
      <c r="P475" s="2"/>
      <c r="Q475" s="2"/>
      <c r="R475" s="2"/>
      <c r="S475" s="2"/>
      <c r="T475" s="2"/>
      <c r="U475" s="2"/>
      <c r="V475" s="2"/>
      <c r="W475" s="2"/>
    </row>
    <row r="476" spans="1:23" ht="15.75" customHeight="1" x14ac:dyDescent="0.2">
      <c r="A476" s="2"/>
      <c r="B476" s="2"/>
      <c r="C476" s="2"/>
      <c r="D476" s="2"/>
      <c r="E476" s="2"/>
      <c r="F476" s="2"/>
      <c r="G476" s="291"/>
      <c r="H476" s="291"/>
      <c r="I476" s="496"/>
      <c r="J476" s="496"/>
      <c r="K476" s="291"/>
      <c r="L476" s="291"/>
      <c r="M476" s="291"/>
      <c r="N476" s="291"/>
      <c r="O476" s="2"/>
      <c r="P476" s="2"/>
      <c r="Q476" s="2"/>
      <c r="R476" s="2"/>
      <c r="S476" s="2"/>
      <c r="T476" s="2"/>
      <c r="U476" s="2"/>
      <c r="V476" s="2"/>
      <c r="W476" s="2"/>
    </row>
    <row r="477" spans="1:23" ht="15.75" customHeight="1" x14ac:dyDescent="0.2">
      <c r="A477" s="2"/>
      <c r="B477" s="2"/>
      <c r="C477" s="2"/>
      <c r="D477" s="2"/>
      <c r="E477" s="2"/>
      <c r="F477" s="2"/>
      <c r="G477" s="291"/>
      <c r="H477" s="291"/>
      <c r="I477" s="496"/>
      <c r="J477" s="496"/>
      <c r="K477" s="291"/>
      <c r="L477" s="291"/>
      <c r="M477" s="291"/>
      <c r="N477" s="291"/>
      <c r="O477" s="2"/>
      <c r="P477" s="2"/>
      <c r="Q477" s="2"/>
      <c r="R477" s="2"/>
      <c r="S477" s="2"/>
      <c r="T477" s="2"/>
      <c r="U477" s="2"/>
      <c r="V477" s="2"/>
      <c r="W477" s="2"/>
    </row>
    <row r="478" spans="1:23" ht="15.75" customHeight="1" x14ac:dyDescent="0.2">
      <c r="A478" s="2"/>
      <c r="B478" s="2"/>
      <c r="C478" s="2"/>
      <c r="D478" s="2"/>
      <c r="E478" s="2"/>
      <c r="F478" s="2"/>
      <c r="G478" s="291"/>
      <c r="H478" s="291"/>
      <c r="I478" s="496"/>
      <c r="J478" s="496"/>
      <c r="K478" s="291"/>
      <c r="L478" s="291"/>
      <c r="M478" s="291"/>
      <c r="N478" s="291"/>
      <c r="O478" s="2"/>
      <c r="P478" s="2"/>
      <c r="Q478" s="2"/>
      <c r="R478" s="2"/>
      <c r="S478" s="2"/>
      <c r="T478" s="2"/>
      <c r="U478" s="2"/>
      <c r="V478" s="2"/>
      <c r="W478" s="2"/>
    </row>
    <row r="479" spans="1:23" ht="15.75" customHeight="1" x14ac:dyDescent="0.2">
      <c r="A479" s="2"/>
      <c r="B479" s="2"/>
      <c r="C479" s="2"/>
      <c r="D479" s="2"/>
      <c r="E479" s="2"/>
      <c r="F479" s="2"/>
      <c r="G479" s="291"/>
      <c r="H479" s="291"/>
      <c r="I479" s="496"/>
      <c r="J479" s="496"/>
      <c r="K479" s="291"/>
      <c r="L479" s="291"/>
      <c r="M479" s="291"/>
      <c r="N479" s="291"/>
      <c r="O479" s="2"/>
      <c r="P479" s="2"/>
      <c r="Q479" s="2"/>
      <c r="R479" s="2"/>
      <c r="S479" s="2"/>
      <c r="T479" s="2"/>
      <c r="U479" s="2"/>
      <c r="V479" s="2"/>
      <c r="W479" s="2"/>
    </row>
    <row r="480" spans="1:23" ht="15.75" customHeight="1" x14ac:dyDescent="0.2">
      <c r="A480" s="2"/>
      <c r="B480" s="2"/>
      <c r="C480" s="2"/>
      <c r="D480" s="2"/>
      <c r="E480" s="2"/>
      <c r="F480" s="2"/>
      <c r="G480" s="291"/>
      <c r="H480" s="291"/>
      <c r="I480" s="496"/>
      <c r="J480" s="496"/>
      <c r="K480" s="291"/>
      <c r="L480" s="291"/>
      <c r="M480" s="291"/>
      <c r="N480" s="291"/>
      <c r="O480" s="2"/>
      <c r="P480" s="2"/>
      <c r="Q480" s="2"/>
      <c r="R480" s="2"/>
      <c r="S480" s="2"/>
      <c r="T480" s="2"/>
      <c r="U480" s="2"/>
      <c r="V480" s="2"/>
      <c r="W480" s="2"/>
    </row>
    <row r="481" spans="1:23" ht="15.75" customHeight="1" x14ac:dyDescent="0.2">
      <c r="A481" s="2"/>
      <c r="B481" s="2"/>
      <c r="C481" s="2"/>
      <c r="D481" s="2"/>
      <c r="E481" s="2"/>
      <c r="F481" s="2"/>
      <c r="G481" s="291"/>
      <c r="H481" s="291"/>
      <c r="I481" s="496"/>
      <c r="J481" s="496"/>
      <c r="K481" s="291"/>
      <c r="L481" s="291"/>
      <c r="M481" s="291"/>
      <c r="N481" s="291"/>
      <c r="O481" s="2"/>
      <c r="P481" s="2"/>
      <c r="Q481" s="2"/>
      <c r="R481" s="2"/>
      <c r="S481" s="2"/>
      <c r="T481" s="2"/>
      <c r="U481" s="2"/>
      <c r="V481" s="2"/>
      <c r="W481" s="2"/>
    </row>
    <row r="482" spans="1:23" ht="15.75" customHeight="1" x14ac:dyDescent="0.2">
      <c r="A482" s="2"/>
      <c r="B482" s="2"/>
      <c r="C482" s="2"/>
      <c r="D482" s="2"/>
      <c r="E482" s="2"/>
      <c r="F482" s="2"/>
      <c r="G482" s="291"/>
      <c r="H482" s="291"/>
      <c r="I482" s="496"/>
      <c r="J482" s="496"/>
      <c r="K482" s="291"/>
      <c r="L482" s="291"/>
      <c r="M482" s="291"/>
      <c r="N482" s="291"/>
      <c r="O482" s="2"/>
      <c r="P482" s="2"/>
      <c r="Q482" s="2"/>
      <c r="R482" s="2"/>
      <c r="S482" s="2"/>
      <c r="T482" s="2"/>
      <c r="U482" s="2"/>
      <c r="V482" s="2"/>
      <c r="W482" s="2"/>
    </row>
    <row r="483" spans="1:23" ht="15.75" customHeight="1" x14ac:dyDescent="0.2">
      <c r="A483" s="2"/>
      <c r="B483" s="2"/>
      <c r="C483" s="2"/>
      <c r="D483" s="2"/>
      <c r="E483" s="2"/>
      <c r="F483" s="2"/>
      <c r="G483" s="291"/>
      <c r="H483" s="291"/>
      <c r="I483" s="496"/>
      <c r="J483" s="496"/>
      <c r="K483" s="291"/>
      <c r="L483" s="291"/>
      <c r="M483" s="291"/>
      <c r="N483" s="291"/>
      <c r="O483" s="2"/>
      <c r="P483" s="2"/>
      <c r="Q483" s="2"/>
      <c r="R483" s="2"/>
      <c r="S483" s="2"/>
      <c r="T483" s="2"/>
      <c r="U483" s="2"/>
      <c r="V483" s="2"/>
      <c r="W483" s="2"/>
    </row>
    <row r="484" spans="1:23" ht="15.75" customHeight="1" x14ac:dyDescent="0.2">
      <c r="A484" s="2"/>
      <c r="B484" s="2"/>
      <c r="C484" s="2"/>
      <c r="D484" s="2"/>
      <c r="E484" s="2"/>
      <c r="F484" s="2"/>
      <c r="G484" s="291"/>
      <c r="H484" s="291"/>
      <c r="I484" s="496"/>
      <c r="J484" s="496"/>
      <c r="K484" s="291"/>
      <c r="L484" s="291"/>
      <c r="M484" s="291"/>
      <c r="N484" s="291"/>
      <c r="O484" s="2"/>
      <c r="P484" s="2"/>
      <c r="Q484" s="2"/>
      <c r="R484" s="2"/>
      <c r="S484" s="2"/>
      <c r="T484" s="2"/>
      <c r="U484" s="2"/>
      <c r="V484" s="2"/>
      <c r="W484" s="2"/>
    </row>
    <row r="485" spans="1:23" ht="15.75" customHeight="1" x14ac:dyDescent="0.2">
      <c r="A485" s="2"/>
      <c r="B485" s="2"/>
      <c r="C485" s="2"/>
      <c r="D485" s="2"/>
      <c r="E485" s="2"/>
      <c r="F485" s="2"/>
      <c r="G485" s="291"/>
      <c r="H485" s="291"/>
      <c r="I485" s="496"/>
      <c r="J485" s="496"/>
      <c r="K485" s="291"/>
      <c r="L485" s="291"/>
      <c r="M485" s="291"/>
      <c r="N485" s="291"/>
      <c r="O485" s="2"/>
      <c r="P485" s="2"/>
      <c r="Q485" s="2"/>
      <c r="R485" s="2"/>
      <c r="S485" s="2"/>
      <c r="T485" s="2"/>
      <c r="U485" s="2"/>
      <c r="V485" s="2"/>
      <c r="W485" s="2"/>
    </row>
    <row r="486" spans="1:23" ht="15.75" customHeight="1" x14ac:dyDescent="0.2">
      <c r="A486" s="2"/>
      <c r="B486" s="2"/>
      <c r="C486" s="2"/>
      <c r="D486" s="2"/>
      <c r="E486" s="2"/>
      <c r="F486" s="2"/>
      <c r="G486" s="291"/>
      <c r="H486" s="291"/>
      <c r="I486" s="496"/>
      <c r="J486" s="496"/>
      <c r="K486" s="291"/>
      <c r="L486" s="291"/>
      <c r="M486" s="291"/>
      <c r="N486" s="291"/>
      <c r="O486" s="2"/>
      <c r="P486" s="2"/>
      <c r="Q486" s="2"/>
      <c r="R486" s="2"/>
      <c r="S486" s="2"/>
      <c r="T486" s="2"/>
      <c r="U486" s="2"/>
      <c r="V486" s="2"/>
      <c r="W486" s="2"/>
    </row>
    <row r="487" spans="1:23" ht="15.75" customHeight="1" x14ac:dyDescent="0.2">
      <c r="A487" s="2"/>
      <c r="B487" s="2"/>
      <c r="C487" s="2"/>
      <c r="D487" s="2"/>
      <c r="E487" s="2"/>
      <c r="F487" s="2"/>
      <c r="G487" s="291"/>
      <c r="H487" s="291"/>
      <c r="I487" s="496"/>
      <c r="J487" s="496"/>
      <c r="K487" s="291"/>
      <c r="L487" s="291"/>
      <c r="M487" s="291"/>
      <c r="N487" s="291"/>
      <c r="O487" s="2"/>
      <c r="P487" s="2"/>
      <c r="Q487" s="2"/>
      <c r="R487" s="2"/>
      <c r="S487" s="2"/>
      <c r="T487" s="2"/>
      <c r="U487" s="2"/>
      <c r="V487" s="2"/>
      <c r="W487" s="2"/>
    </row>
    <row r="488" spans="1:23" ht="15.75" customHeight="1" x14ac:dyDescent="0.2">
      <c r="A488" s="2"/>
      <c r="B488" s="2"/>
      <c r="C488" s="2"/>
      <c r="D488" s="2"/>
      <c r="E488" s="2"/>
      <c r="F488" s="2"/>
      <c r="G488" s="291"/>
      <c r="H488" s="291"/>
      <c r="I488" s="496"/>
      <c r="J488" s="496"/>
      <c r="K488" s="291"/>
      <c r="L488" s="291"/>
      <c r="M488" s="291"/>
      <c r="N488" s="291"/>
      <c r="O488" s="2"/>
      <c r="P488" s="2"/>
      <c r="Q488" s="2"/>
      <c r="R488" s="2"/>
      <c r="S488" s="2"/>
      <c r="T488" s="2"/>
      <c r="U488" s="2"/>
      <c r="V488" s="2"/>
      <c r="W488" s="2"/>
    </row>
    <row r="489" spans="1:23" ht="15.75" customHeight="1" x14ac:dyDescent="0.2">
      <c r="A489" s="2"/>
      <c r="B489" s="2"/>
      <c r="C489" s="2"/>
      <c r="D489" s="2"/>
      <c r="E489" s="2"/>
      <c r="F489" s="2"/>
      <c r="G489" s="291"/>
      <c r="H489" s="291"/>
      <c r="I489" s="496"/>
      <c r="J489" s="496"/>
      <c r="K489" s="291"/>
      <c r="L489" s="291"/>
      <c r="M489" s="291"/>
      <c r="N489" s="291"/>
      <c r="O489" s="2"/>
      <c r="P489" s="2"/>
      <c r="Q489" s="2"/>
      <c r="R489" s="2"/>
      <c r="S489" s="2"/>
      <c r="T489" s="2"/>
      <c r="U489" s="2"/>
      <c r="V489" s="2"/>
      <c r="W489" s="2"/>
    </row>
    <row r="490" spans="1:23" ht="15.75" customHeight="1" x14ac:dyDescent="0.2">
      <c r="A490" s="2"/>
      <c r="B490" s="2"/>
      <c r="C490" s="2"/>
      <c r="D490" s="2"/>
      <c r="E490" s="2"/>
      <c r="F490" s="2"/>
      <c r="G490" s="291"/>
      <c r="H490" s="291"/>
      <c r="I490" s="496"/>
      <c r="J490" s="496"/>
      <c r="K490" s="291"/>
      <c r="L490" s="291"/>
      <c r="M490" s="291"/>
      <c r="N490" s="291"/>
      <c r="O490" s="2"/>
      <c r="P490" s="2"/>
      <c r="Q490" s="2"/>
      <c r="R490" s="2"/>
      <c r="S490" s="2"/>
      <c r="T490" s="2"/>
      <c r="U490" s="2"/>
      <c r="V490" s="2"/>
      <c r="W490" s="2"/>
    </row>
    <row r="491" spans="1:23" ht="15.75" customHeight="1" x14ac:dyDescent="0.2">
      <c r="A491" s="2"/>
      <c r="B491" s="2"/>
      <c r="C491" s="2"/>
      <c r="D491" s="2"/>
      <c r="E491" s="2"/>
      <c r="F491" s="2"/>
      <c r="G491" s="291"/>
      <c r="H491" s="291"/>
      <c r="I491" s="496"/>
      <c r="J491" s="496"/>
      <c r="K491" s="291"/>
      <c r="L491" s="291"/>
      <c r="M491" s="291"/>
      <c r="N491" s="291"/>
      <c r="O491" s="2"/>
      <c r="P491" s="2"/>
      <c r="Q491" s="2"/>
      <c r="R491" s="2"/>
      <c r="S491" s="2"/>
      <c r="T491" s="2"/>
      <c r="U491" s="2"/>
      <c r="V491" s="2"/>
      <c r="W491" s="2"/>
    </row>
    <row r="492" spans="1:23" ht="15.75" customHeight="1" x14ac:dyDescent="0.2">
      <c r="A492" s="2"/>
      <c r="B492" s="2"/>
      <c r="C492" s="2"/>
      <c r="D492" s="2"/>
      <c r="E492" s="2"/>
      <c r="F492" s="2"/>
      <c r="G492" s="291"/>
      <c r="H492" s="291"/>
      <c r="I492" s="496"/>
      <c r="J492" s="496"/>
      <c r="K492" s="291"/>
      <c r="L492" s="291"/>
      <c r="M492" s="291"/>
      <c r="N492" s="291"/>
      <c r="O492" s="2"/>
      <c r="P492" s="2"/>
      <c r="Q492" s="2"/>
      <c r="R492" s="2"/>
      <c r="S492" s="2"/>
      <c r="T492" s="2"/>
      <c r="U492" s="2"/>
      <c r="V492" s="2"/>
      <c r="W492" s="2"/>
    </row>
    <row r="493" spans="1:23" ht="15.75" customHeight="1" x14ac:dyDescent="0.2">
      <c r="A493" s="2"/>
      <c r="B493" s="2"/>
      <c r="C493" s="2"/>
      <c r="D493" s="2"/>
      <c r="E493" s="2"/>
      <c r="F493" s="2"/>
      <c r="G493" s="291"/>
      <c r="H493" s="291"/>
      <c r="I493" s="496"/>
      <c r="J493" s="496"/>
      <c r="K493" s="291"/>
      <c r="L493" s="291"/>
      <c r="M493" s="291"/>
      <c r="N493" s="291"/>
      <c r="O493" s="2"/>
      <c r="P493" s="2"/>
      <c r="Q493" s="2"/>
      <c r="R493" s="2"/>
      <c r="S493" s="2"/>
      <c r="T493" s="2"/>
      <c r="U493" s="2"/>
      <c r="V493" s="2"/>
      <c r="W493" s="2"/>
    </row>
    <row r="494" spans="1:23" ht="15.75" customHeight="1" x14ac:dyDescent="0.2">
      <c r="A494" s="2"/>
      <c r="B494" s="2"/>
      <c r="C494" s="2"/>
      <c r="D494" s="2"/>
      <c r="E494" s="2"/>
      <c r="F494" s="2"/>
      <c r="G494" s="291"/>
      <c r="H494" s="291"/>
      <c r="I494" s="496"/>
      <c r="J494" s="496"/>
      <c r="K494" s="291"/>
      <c r="L494" s="291"/>
      <c r="M494" s="291"/>
      <c r="N494" s="291"/>
      <c r="O494" s="2"/>
      <c r="P494" s="2"/>
      <c r="Q494" s="2"/>
      <c r="R494" s="2"/>
      <c r="S494" s="2"/>
      <c r="T494" s="2"/>
      <c r="U494" s="2"/>
      <c r="V494" s="2"/>
      <c r="W494" s="2"/>
    </row>
    <row r="495" spans="1:23" ht="15.75" customHeight="1" x14ac:dyDescent="0.2">
      <c r="A495" s="2"/>
      <c r="B495" s="2"/>
      <c r="C495" s="2"/>
      <c r="D495" s="2"/>
      <c r="E495" s="2"/>
      <c r="F495" s="2"/>
      <c r="G495" s="291"/>
      <c r="H495" s="291"/>
      <c r="I495" s="496"/>
      <c r="J495" s="496"/>
      <c r="K495" s="291"/>
      <c r="L495" s="291"/>
      <c r="M495" s="291"/>
      <c r="N495" s="291"/>
      <c r="O495" s="2"/>
      <c r="P495" s="2"/>
      <c r="Q495" s="2"/>
      <c r="R495" s="2"/>
      <c r="S495" s="2"/>
      <c r="T495" s="2"/>
      <c r="U495" s="2"/>
      <c r="V495" s="2"/>
      <c r="W495" s="2"/>
    </row>
    <row r="496" spans="1:23" ht="15.75" customHeight="1" x14ac:dyDescent="0.2">
      <c r="A496" s="2"/>
      <c r="B496" s="2"/>
      <c r="C496" s="2"/>
      <c r="D496" s="2"/>
      <c r="E496" s="2"/>
      <c r="F496" s="2"/>
      <c r="G496" s="291"/>
      <c r="H496" s="291"/>
      <c r="I496" s="496"/>
      <c r="J496" s="496"/>
      <c r="K496" s="291"/>
      <c r="L496" s="291"/>
      <c r="M496" s="291"/>
      <c r="N496" s="291"/>
      <c r="O496" s="2"/>
      <c r="P496" s="2"/>
      <c r="Q496" s="2"/>
      <c r="R496" s="2"/>
      <c r="S496" s="2"/>
      <c r="T496" s="2"/>
      <c r="U496" s="2"/>
      <c r="V496" s="2"/>
      <c r="W496" s="2"/>
    </row>
    <row r="497" spans="1:23" ht="15.75" customHeight="1" x14ac:dyDescent="0.2">
      <c r="A497" s="2"/>
      <c r="B497" s="2"/>
      <c r="C497" s="2"/>
      <c r="D497" s="2"/>
      <c r="E497" s="2"/>
      <c r="F497" s="2"/>
      <c r="G497" s="291"/>
      <c r="H497" s="291"/>
      <c r="I497" s="496"/>
      <c r="J497" s="496"/>
      <c r="K497" s="291"/>
      <c r="L497" s="291"/>
      <c r="M497" s="291"/>
      <c r="N497" s="291"/>
      <c r="O497" s="2"/>
      <c r="P497" s="2"/>
      <c r="Q497" s="2"/>
      <c r="R497" s="2"/>
      <c r="S497" s="2"/>
      <c r="T497" s="2"/>
      <c r="U497" s="2"/>
      <c r="V497" s="2"/>
      <c r="W497" s="2"/>
    </row>
    <row r="498" spans="1:23" ht="15.75" customHeight="1" x14ac:dyDescent="0.2">
      <c r="A498" s="2"/>
      <c r="B498" s="2"/>
      <c r="C498" s="2"/>
      <c r="D498" s="2"/>
      <c r="E498" s="2"/>
      <c r="F498" s="2"/>
      <c r="G498" s="291"/>
      <c r="H498" s="291"/>
      <c r="I498" s="496"/>
      <c r="J498" s="496"/>
      <c r="K498" s="291"/>
      <c r="L498" s="291"/>
      <c r="M498" s="291"/>
      <c r="N498" s="291"/>
      <c r="O498" s="2"/>
      <c r="P498" s="2"/>
      <c r="Q498" s="2"/>
      <c r="R498" s="2"/>
      <c r="S498" s="2"/>
      <c r="T498" s="2"/>
      <c r="U498" s="2"/>
      <c r="V498" s="2"/>
      <c r="W498" s="2"/>
    </row>
    <row r="499" spans="1:23" ht="15.75" customHeight="1" x14ac:dyDescent="0.2">
      <c r="A499" s="2"/>
      <c r="B499" s="2"/>
      <c r="C499" s="2"/>
      <c r="D499" s="2"/>
      <c r="E499" s="2"/>
      <c r="F499" s="2"/>
      <c r="G499" s="291"/>
      <c r="H499" s="291"/>
      <c r="I499" s="496"/>
      <c r="J499" s="496"/>
      <c r="K499" s="291"/>
      <c r="L499" s="291"/>
      <c r="M499" s="291"/>
      <c r="N499" s="291"/>
      <c r="O499" s="2"/>
      <c r="P499" s="2"/>
      <c r="Q499" s="2"/>
      <c r="R499" s="2"/>
      <c r="S499" s="2"/>
      <c r="T499" s="2"/>
      <c r="U499" s="2"/>
      <c r="V499" s="2"/>
      <c r="W499" s="2"/>
    </row>
    <row r="500" spans="1:23" ht="15.75" customHeight="1" x14ac:dyDescent="0.2">
      <c r="A500" s="2"/>
      <c r="B500" s="2"/>
      <c r="C500" s="2"/>
      <c r="D500" s="2"/>
      <c r="E500" s="2"/>
      <c r="F500" s="2"/>
      <c r="G500" s="291"/>
      <c r="H500" s="291"/>
      <c r="I500" s="496"/>
      <c r="J500" s="496"/>
      <c r="K500" s="291"/>
      <c r="L500" s="291"/>
      <c r="M500" s="291"/>
      <c r="N500" s="291"/>
      <c r="O500" s="2"/>
      <c r="P500" s="2"/>
      <c r="Q500" s="2"/>
      <c r="R500" s="2"/>
      <c r="S500" s="2"/>
      <c r="T500" s="2"/>
      <c r="U500" s="2"/>
      <c r="V500" s="2"/>
      <c r="W500" s="2"/>
    </row>
    <row r="501" spans="1:23" ht="15.75" customHeight="1" x14ac:dyDescent="0.2">
      <c r="A501" s="2"/>
      <c r="B501" s="2"/>
      <c r="C501" s="2"/>
      <c r="D501" s="2"/>
      <c r="E501" s="2"/>
      <c r="F501" s="2"/>
      <c r="G501" s="291"/>
      <c r="H501" s="291"/>
      <c r="I501" s="496"/>
      <c r="J501" s="496"/>
      <c r="K501" s="291"/>
      <c r="L501" s="291"/>
      <c r="M501" s="291"/>
      <c r="N501" s="291"/>
      <c r="O501" s="2"/>
      <c r="P501" s="2"/>
      <c r="Q501" s="2"/>
      <c r="R501" s="2"/>
      <c r="S501" s="2"/>
      <c r="T501" s="2"/>
      <c r="U501" s="2"/>
      <c r="V501" s="2"/>
      <c r="W501" s="2"/>
    </row>
    <row r="502" spans="1:23" ht="15.75" customHeight="1" x14ac:dyDescent="0.2">
      <c r="A502" s="2"/>
      <c r="B502" s="2"/>
      <c r="C502" s="2"/>
      <c r="D502" s="2"/>
      <c r="E502" s="2"/>
      <c r="F502" s="2"/>
      <c r="G502" s="291"/>
      <c r="H502" s="291"/>
      <c r="I502" s="496"/>
      <c r="J502" s="496"/>
      <c r="K502" s="291"/>
      <c r="L502" s="291"/>
      <c r="M502" s="291"/>
      <c r="N502" s="291"/>
      <c r="O502" s="2"/>
      <c r="P502" s="2"/>
      <c r="Q502" s="2"/>
      <c r="R502" s="2"/>
      <c r="S502" s="2"/>
      <c r="T502" s="2"/>
      <c r="U502" s="2"/>
      <c r="V502" s="2"/>
      <c r="W502" s="2"/>
    </row>
    <row r="503" spans="1:23" ht="15.75" customHeight="1" x14ac:dyDescent="0.2">
      <c r="A503" s="2"/>
      <c r="B503" s="2"/>
      <c r="C503" s="2"/>
      <c r="D503" s="2"/>
      <c r="E503" s="2"/>
      <c r="F503" s="2"/>
      <c r="G503" s="291"/>
      <c r="H503" s="291"/>
      <c r="I503" s="496"/>
      <c r="J503" s="496"/>
      <c r="K503" s="291"/>
      <c r="L503" s="291"/>
      <c r="M503" s="291"/>
      <c r="N503" s="291"/>
      <c r="O503" s="2"/>
      <c r="P503" s="2"/>
      <c r="Q503" s="2"/>
      <c r="R503" s="2"/>
      <c r="S503" s="2"/>
      <c r="T503" s="2"/>
      <c r="U503" s="2"/>
      <c r="V503" s="2"/>
      <c r="W503" s="2"/>
    </row>
    <row r="504" spans="1:23" ht="15.75" customHeight="1" x14ac:dyDescent="0.2">
      <c r="A504" s="2"/>
      <c r="B504" s="2"/>
      <c r="C504" s="2"/>
      <c r="D504" s="2"/>
      <c r="E504" s="2"/>
      <c r="F504" s="2"/>
      <c r="G504" s="291"/>
      <c r="H504" s="291"/>
      <c r="I504" s="496"/>
      <c r="J504" s="496"/>
      <c r="K504" s="291"/>
      <c r="L504" s="291"/>
      <c r="M504" s="291"/>
      <c r="N504" s="291"/>
      <c r="O504" s="2"/>
      <c r="P504" s="2"/>
      <c r="Q504" s="2"/>
      <c r="R504" s="2"/>
      <c r="S504" s="2"/>
      <c r="T504" s="2"/>
      <c r="U504" s="2"/>
      <c r="V504" s="2"/>
      <c r="W504" s="2"/>
    </row>
    <row r="505" spans="1:23" ht="15.75" customHeight="1" x14ac:dyDescent="0.2">
      <c r="A505" s="2"/>
      <c r="B505" s="2"/>
      <c r="C505" s="2"/>
      <c r="D505" s="2"/>
      <c r="E505" s="2"/>
      <c r="F505" s="2"/>
      <c r="G505" s="291"/>
      <c r="H505" s="291"/>
      <c r="I505" s="496"/>
      <c r="J505" s="496"/>
      <c r="K505" s="291"/>
      <c r="L505" s="291"/>
      <c r="M505" s="291"/>
      <c r="N505" s="291"/>
      <c r="O505" s="2"/>
      <c r="P505" s="2"/>
      <c r="Q505" s="2"/>
      <c r="R505" s="2"/>
      <c r="S505" s="2"/>
      <c r="T505" s="2"/>
      <c r="U505" s="2"/>
      <c r="V505" s="2"/>
      <c r="W505" s="2"/>
    </row>
    <row r="506" spans="1:23" ht="15.75" customHeight="1" x14ac:dyDescent="0.2">
      <c r="A506" s="2"/>
      <c r="B506" s="2"/>
      <c r="C506" s="2"/>
      <c r="D506" s="2"/>
      <c r="E506" s="2"/>
      <c r="F506" s="2"/>
      <c r="G506" s="291"/>
      <c r="H506" s="291"/>
      <c r="I506" s="496"/>
      <c r="J506" s="496"/>
      <c r="K506" s="291"/>
      <c r="L506" s="291"/>
      <c r="M506" s="291"/>
      <c r="N506" s="291"/>
      <c r="O506" s="2"/>
      <c r="P506" s="2"/>
      <c r="Q506" s="2"/>
      <c r="R506" s="2"/>
      <c r="S506" s="2"/>
      <c r="T506" s="2"/>
      <c r="U506" s="2"/>
      <c r="V506" s="2"/>
      <c r="W506" s="2"/>
    </row>
    <row r="507" spans="1:23" ht="15.75" customHeight="1" x14ac:dyDescent="0.2">
      <c r="A507" s="2"/>
      <c r="B507" s="2"/>
      <c r="C507" s="2"/>
      <c r="D507" s="2"/>
      <c r="E507" s="2"/>
      <c r="F507" s="2"/>
      <c r="G507" s="291"/>
      <c r="H507" s="291"/>
      <c r="I507" s="496"/>
      <c r="J507" s="496"/>
      <c r="K507" s="291"/>
      <c r="L507" s="291"/>
      <c r="M507" s="291"/>
      <c r="N507" s="291"/>
      <c r="O507" s="2"/>
      <c r="P507" s="2"/>
      <c r="Q507" s="2"/>
      <c r="R507" s="2"/>
      <c r="S507" s="2"/>
      <c r="T507" s="2"/>
      <c r="U507" s="2"/>
      <c r="V507" s="2"/>
      <c r="W507" s="2"/>
    </row>
    <row r="508" spans="1:23" ht="15.75" customHeight="1" x14ac:dyDescent="0.2">
      <c r="A508" s="2"/>
      <c r="B508" s="2"/>
      <c r="C508" s="2"/>
      <c r="D508" s="2"/>
      <c r="E508" s="2"/>
      <c r="F508" s="2"/>
      <c r="G508" s="291"/>
      <c r="H508" s="291"/>
      <c r="I508" s="496"/>
      <c r="J508" s="496"/>
      <c r="K508" s="291"/>
      <c r="L508" s="291"/>
      <c r="M508" s="291"/>
      <c r="N508" s="291"/>
      <c r="O508" s="2"/>
      <c r="P508" s="2"/>
      <c r="Q508" s="2"/>
      <c r="R508" s="2"/>
      <c r="S508" s="2"/>
      <c r="T508" s="2"/>
      <c r="U508" s="2"/>
      <c r="V508" s="2"/>
      <c r="W508" s="2"/>
    </row>
    <row r="509" spans="1:23" ht="15.75" customHeight="1" x14ac:dyDescent="0.2">
      <c r="A509" s="2"/>
      <c r="B509" s="2"/>
      <c r="C509" s="2"/>
      <c r="D509" s="2"/>
      <c r="E509" s="2"/>
      <c r="F509" s="2"/>
      <c r="G509" s="291"/>
      <c r="H509" s="291"/>
      <c r="I509" s="496"/>
      <c r="J509" s="496"/>
      <c r="K509" s="291"/>
      <c r="L509" s="291"/>
      <c r="M509" s="291"/>
      <c r="N509" s="291"/>
      <c r="O509" s="2"/>
      <c r="P509" s="2"/>
      <c r="Q509" s="2"/>
      <c r="R509" s="2"/>
      <c r="S509" s="2"/>
      <c r="T509" s="2"/>
      <c r="U509" s="2"/>
      <c r="V509" s="2"/>
      <c r="W509" s="2"/>
    </row>
    <row r="510" spans="1:23" ht="15.75" customHeight="1" x14ac:dyDescent="0.2">
      <c r="A510" s="2"/>
      <c r="B510" s="2"/>
      <c r="C510" s="2"/>
      <c r="D510" s="2"/>
      <c r="E510" s="2"/>
      <c r="F510" s="2"/>
      <c r="G510" s="291"/>
      <c r="H510" s="291"/>
      <c r="I510" s="496"/>
      <c r="J510" s="496"/>
      <c r="K510" s="291"/>
      <c r="L510" s="291"/>
      <c r="M510" s="291"/>
      <c r="N510" s="291"/>
      <c r="O510" s="2"/>
      <c r="P510" s="2"/>
      <c r="Q510" s="2"/>
      <c r="R510" s="2"/>
      <c r="S510" s="2"/>
      <c r="T510" s="2"/>
      <c r="U510" s="2"/>
      <c r="V510" s="2"/>
      <c r="W510" s="2"/>
    </row>
    <row r="511" spans="1:23" ht="15.75" customHeight="1" x14ac:dyDescent="0.2">
      <c r="A511" s="2"/>
      <c r="B511" s="2"/>
      <c r="C511" s="2"/>
      <c r="D511" s="2"/>
      <c r="E511" s="2"/>
      <c r="F511" s="2"/>
      <c r="G511" s="291"/>
      <c r="H511" s="291"/>
      <c r="I511" s="496"/>
      <c r="J511" s="496"/>
      <c r="K511" s="291"/>
      <c r="L511" s="291"/>
      <c r="M511" s="291"/>
      <c r="N511" s="291"/>
      <c r="O511" s="2"/>
      <c r="P511" s="2"/>
      <c r="Q511" s="2"/>
      <c r="R511" s="2"/>
      <c r="S511" s="2"/>
      <c r="T511" s="2"/>
      <c r="U511" s="2"/>
      <c r="V511" s="2"/>
      <c r="W511" s="2"/>
    </row>
    <row r="512" spans="1:23" ht="15.75" customHeight="1" x14ac:dyDescent="0.2">
      <c r="A512" s="2"/>
      <c r="B512" s="2"/>
      <c r="C512" s="2"/>
      <c r="D512" s="2"/>
      <c r="E512" s="2"/>
      <c r="F512" s="2"/>
      <c r="G512" s="291"/>
      <c r="H512" s="291"/>
      <c r="I512" s="496"/>
      <c r="J512" s="496"/>
      <c r="K512" s="291"/>
      <c r="L512" s="291"/>
      <c r="M512" s="291"/>
      <c r="N512" s="291"/>
      <c r="O512" s="2"/>
      <c r="P512" s="2"/>
      <c r="Q512" s="2"/>
      <c r="R512" s="2"/>
      <c r="S512" s="2"/>
      <c r="T512" s="2"/>
      <c r="U512" s="2"/>
      <c r="V512" s="2"/>
      <c r="W512" s="2"/>
    </row>
    <row r="513" spans="1:23" ht="15.75" customHeight="1" x14ac:dyDescent="0.2">
      <c r="A513" s="2"/>
      <c r="B513" s="2"/>
      <c r="C513" s="2"/>
      <c r="D513" s="2"/>
      <c r="E513" s="2"/>
      <c r="F513" s="2"/>
      <c r="G513" s="291"/>
      <c r="H513" s="291"/>
      <c r="I513" s="496"/>
      <c r="J513" s="496"/>
      <c r="K513" s="291"/>
      <c r="L513" s="291"/>
      <c r="M513" s="291"/>
      <c r="N513" s="291"/>
      <c r="O513" s="2"/>
      <c r="P513" s="2"/>
      <c r="Q513" s="2"/>
      <c r="R513" s="2"/>
      <c r="S513" s="2"/>
      <c r="T513" s="2"/>
      <c r="U513" s="2"/>
      <c r="V513" s="2"/>
      <c r="W513" s="2"/>
    </row>
    <row r="514" spans="1:23" ht="15.75" customHeight="1" x14ac:dyDescent="0.2">
      <c r="A514" s="2"/>
      <c r="B514" s="2"/>
      <c r="C514" s="2"/>
      <c r="D514" s="2"/>
      <c r="E514" s="2"/>
      <c r="F514" s="2"/>
      <c r="G514" s="291"/>
      <c r="H514" s="291"/>
      <c r="I514" s="496"/>
      <c r="J514" s="496"/>
      <c r="K514" s="291"/>
      <c r="L514" s="291"/>
      <c r="M514" s="291"/>
      <c r="N514" s="291"/>
      <c r="O514" s="2"/>
      <c r="P514" s="2"/>
      <c r="Q514" s="2"/>
      <c r="R514" s="2"/>
      <c r="S514" s="2"/>
      <c r="T514" s="2"/>
      <c r="U514" s="2"/>
      <c r="V514" s="2"/>
      <c r="W514" s="2"/>
    </row>
    <row r="515" spans="1:23" ht="15.75" customHeight="1" x14ac:dyDescent="0.2">
      <c r="A515" s="2"/>
      <c r="B515" s="2"/>
      <c r="C515" s="2"/>
      <c r="D515" s="2"/>
      <c r="E515" s="2"/>
      <c r="F515" s="2"/>
      <c r="G515" s="291"/>
      <c r="H515" s="291"/>
      <c r="I515" s="496"/>
      <c r="J515" s="496"/>
      <c r="K515" s="291"/>
      <c r="L515" s="291"/>
      <c r="M515" s="291"/>
      <c r="N515" s="291"/>
      <c r="O515" s="2"/>
      <c r="P515" s="2"/>
      <c r="Q515" s="2"/>
      <c r="R515" s="2"/>
      <c r="S515" s="2"/>
      <c r="T515" s="2"/>
      <c r="U515" s="2"/>
      <c r="V515" s="2"/>
      <c r="W515" s="2"/>
    </row>
    <row r="516" spans="1:23" ht="15.75" customHeight="1" x14ac:dyDescent="0.2">
      <c r="A516" s="2"/>
      <c r="B516" s="2"/>
      <c r="C516" s="2"/>
      <c r="D516" s="2"/>
      <c r="E516" s="2"/>
      <c r="F516" s="2"/>
      <c r="G516" s="291"/>
      <c r="H516" s="291"/>
      <c r="I516" s="496"/>
      <c r="J516" s="496"/>
      <c r="K516" s="291"/>
      <c r="L516" s="291"/>
      <c r="M516" s="291"/>
      <c r="N516" s="291"/>
      <c r="O516" s="2"/>
      <c r="P516" s="2"/>
      <c r="Q516" s="2"/>
      <c r="R516" s="2"/>
      <c r="S516" s="2"/>
      <c r="T516" s="2"/>
      <c r="U516" s="2"/>
      <c r="V516" s="2"/>
      <c r="W516" s="2"/>
    </row>
    <row r="517" spans="1:23" ht="15.75" customHeight="1" x14ac:dyDescent="0.2">
      <c r="A517" s="2"/>
      <c r="B517" s="2"/>
      <c r="C517" s="2"/>
      <c r="D517" s="2"/>
      <c r="E517" s="2"/>
      <c r="F517" s="2"/>
      <c r="G517" s="291"/>
      <c r="H517" s="291"/>
      <c r="I517" s="496"/>
      <c r="J517" s="496"/>
      <c r="K517" s="291"/>
      <c r="L517" s="291"/>
      <c r="M517" s="291"/>
      <c r="N517" s="291"/>
      <c r="O517" s="2"/>
      <c r="P517" s="2"/>
      <c r="Q517" s="2"/>
      <c r="R517" s="2"/>
      <c r="S517" s="2"/>
      <c r="T517" s="2"/>
      <c r="U517" s="2"/>
      <c r="V517" s="2"/>
      <c r="W517" s="2"/>
    </row>
    <row r="518" spans="1:23" ht="15.75" customHeight="1" x14ac:dyDescent="0.2">
      <c r="A518" s="2"/>
      <c r="B518" s="2"/>
      <c r="C518" s="2"/>
      <c r="D518" s="2"/>
      <c r="E518" s="2"/>
      <c r="F518" s="2"/>
      <c r="G518" s="291"/>
      <c r="H518" s="291"/>
      <c r="I518" s="496"/>
      <c r="J518" s="496"/>
      <c r="K518" s="291"/>
      <c r="L518" s="291"/>
      <c r="M518" s="291"/>
      <c r="N518" s="291"/>
      <c r="O518" s="2"/>
      <c r="P518" s="2"/>
      <c r="Q518" s="2"/>
      <c r="R518" s="2"/>
      <c r="S518" s="2"/>
      <c r="T518" s="2"/>
      <c r="U518" s="2"/>
      <c r="V518" s="2"/>
      <c r="W518" s="2"/>
    </row>
    <row r="519" spans="1:23" ht="15.75" customHeight="1" x14ac:dyDescent="0.2">
      <c r="A519" s="2"/>
      <c r="B519" s="2"/>
      <c r="C519" s="2"/>
      <c r="D519" s="2"/>
      <c r="E519" s="2"/>
      <c r="F519" s="2"/>
      <c r="G519" s="291"/>
      <c r="H519" s="291"/>
      <c r="I519" s="496"/>
      <c r="J519" s="496"/>
      <c r="K519" s="291"/>
      <c r="L519" s="291"/>
      <c r="M519" s="291"/>
      <c r="N519" s="291"/>
      <c r="O519" s="2"/>
      <c r="P519" s="2"/>
      <c r="Q519" s="2"/>
      <c r="R519" s="2"/>
      <c r="S519" s="2"/>
      <c r="T519" s="2"/>
      <c r="U519" s="2"/>
      <c r="V519" s="2"/>
      <c r="W519" s="2"/>
    </row>
    <row r="520" spans="1:23" ht="15.75" customHeight="1" x14ac:dyDescent="0.2">
      <c r="A520" s="2"/>
      <c r="B520" s="2"/>
      <c r="C520" s="2"/>
      <c r="D520" s="2"/>
      <c r="E520" s="2"/>
      <c r="F520" s="2"/>
      <c r="G520" s="291"/>
      <c r="H520" s="291"/>
      <c r="I520" s="496"/>
      <c r="J520" s="496"/>
      <c r="K520" s="291"/>
      <c r="L520" s="291"/>
      <c r="M520" s="291"/>
      <c r="N520" s="291"/>
      <c r="O520" s="2"/>
      <c r="P520" s="2"/>
      <c r="Q520" s="2"/>
      <c r="R520" s="2"/>
      <c r="S520" s="2"/>
      <c r="T520" s="2"/>
      <c r="U520" s="2"/>
      <c r="V520" s="2"/>
      <c r="W520" s="2"/>
    </row>
    <row r="521" spans="1:23" ht="15.75" customHeight="1" x14ac:dyDescent="0.2">
      <c r="A521" s="2"/>
      <c r="B521" s="2"/>
      <c r="C521" s="2"/>
      <c r="D521" s="2"/>
      <c r="E521" s="2"/>
      <c r="F521" s="2"/>
      <c r="G521" s="291"/>
      <c r="H521" s="291"/>
      <c r="I521" s="496"/>
      <c r="J521" s="496"/>
      <c r="K521" s="291"/>
      <c r="L521" s="291"/>
      <c r="M521" s="291"/>
      <c r="N521" s="291"/>
      <c r="O521" s="2"/>
      <c r="P521" s="2"/>
      <c r="Q521" s="2"/>
      <c r="R521" s="2"/>
      <c r="S521" s="2"/>
      <c r="T521" s="2"/>
      <c r="U521" s="2"/>
      <c r="V521" s="2"/>
      <c r="W521" s="2"/>
    </row>
    <row r="522" spans="1:23" ht="15.75" customHeight="1" x14ac:dyDescent="0.2">
      <c r="A522" s="2"/>
      <c r="B522" s="2"/>
      <c r="C522" s="2"/>
      <c r="D522" s="2"/>
      <c r="E522" s="2"/>
      <c r="F522" s="2"/>
      <c r="G522" s="291"/>
      <c r="H522" s="291"/>
      <c r="I522" s="496"/>
      <c r="J522" s="496"/>
      <c r="K522" s="291"/>
      <c r="L522" s="291"/>
      <c r="M522" s="291"/>
      <c r="N522" s="291"/>
      <c r="O522" s="2"/>
      <c r="P522" s="2"/>
      <c r="Q522" s="2"/>
      <c r="R522" s="2"/>
      <c r="S522" s="2"/>
      <c r="T522" s="2"/>
      <c r="U522" s="2"/>
      <c r="V522" s="2"/>
      <c r="W522" s="2"/>
    </row>
    <row r="523" spans="1:23" ht="15.75" customHeight="1" x14ac:dyDescent="0.2">
      <c r="A523" s="2"/>
      <c r="B523" s="2"/>
      <c r="C523" s="2"/>
      <c r="D523" s="2"/>
      <c r="E523" s="2"/>
      <c r="F523" s="2"/>
      <c r="G523" s="291"/>
      <c r="H523" s="291"/>
      <c r="I523" s="496"/>
      <c r="J523" s="496"/>
      <c r="K523" s="291"/>
      <c r="L523" s="291"/>
      <c r="M523" s="291"/>
      <c r="N523" s="291"/>
      <c r="O523" s="2"/>
      <c r="P523" s="2"/>
      <c r="Q523" s="2"/>
      <c r="R523" s="2"/>
      <c r="S523" s="2"/>
      <c r="T523" s="2"/>
      <c r="U523" s="2"/>
      <c r="V523" s="2"/>
      <c r="W523" s="2"/>
    </row>
    <row r="524" spans="1:23" ht="15.75" customHeight="1" x14ac:dyDescent="0.2">
      <c r="A524" s="2"/>
      <c r="B524" s="2"/>
      <c r="C524" s="2"/>
      <c r="D524" s="2"/>
      <c r="E524" s="2"/>
      <c r="F524" s="2"/>
      <c r="G524" s="291"/>
      <c r="H524" s="291"/>
      <c r="I524" s="496"/>
      <c r="J524" s="496"/>
      <c r="K524" s="291"/>
      <c r="L524" s="291"/>
      <c r="M524" s="291"/>
      <c r="N524" s="291"/>
      <c r="O524" s="2"/>
      <c r="P524" s="2"/>
      <c r="Q524" s="2"/>
      <c r="R524" s="2"/>
      <c r="S524" s="2"/>
      <c r="T524" s="2"/>
      <c r="U524" s="2"/>
      <c r="V524" s="2"/>
      <c r="W524" s="2"/>
    </row>
    <row r="525" spans="1:23" ht="15.75" customHeight="1" x14ac:dyDescent="0.2">
      <c r="A525" s="2"/>
      <c r="B525" s="2"/>
      <c r="C525" s="2"/>
      <c r="D525" s="2"/>
      <c r="E525" s="2"/>
      <c r="F525" s="2"/>
      <c r="G525" s="291"/>
      <c r="H525" s="291"/>
      <c r="I525" s="496"/>
      <c r="J525" s="496"/>
      <c r="K525" s="291"/>
      <c r="L525" s="291"/>
      <c r="M525" s="291"/>
      <c r="N525" s="291"/>
      <c r="O525" s="2"/>
      <c r="P525" s="2"/>
      <c r="Q525" s="2"/>
      <c r="R525" s="2"/>
      <c r="S525" s="2"/>
      <c r="T525" s="2"/>
      <c r="U525" s="2"/>
      <c r="V525" s="2"/>
      <c r="W525" s="2"/>
    </row>
    <row r="526" spans="1:23" ht="15.75" customHeight="1" x14ac:dyDescent="0.2">
      <c r="A526" s="2"/>
      <c r="B526" s="2"/>
      <c r="C526" s="2"/>
      <c r="D526" s="2"/>
      <c r="E526" s="2"/>
      <c r="F526" s="2"/>
      <c r="G526" s="291"/>
      <c r="H526" s="291"/>
      <c r="I526" s="496"/>
      <c r="J526" s="496"/>
      <c r="K526" s="291"/>
      <c r="L526" s="291"/>
      <c r="M526" s="291"/>
      <c r="N526" s="291"/>
      <c r="O526" s="2"/>
      <c r="P526" s="2"/>
      <c r="Q526" s="2"/>
      <c r="R526" s="2"/>
      <c r="S526" s="2"/>
      <c r="T526" s="2"/>
      <c r="U526" s="2"/>
      <c r="V526" s="2"/>
      <c r="W526" s="2"/>
    </row>
    <row r="527" spans="1:23" ht="15.75" customHeight="1" x14ac:dyDescent="0.2">
      <c r="A527" s="2"/>
      <c r="B527" s="2"/>
      <c r="C527" s="2"/>
      <c r="D527" s="2"/>
      <c r="E527" s="2"/>
      <c r="F527" s="2"/>
      <c r="G527" s="291"/>
      <c r="H527" s="291"/>
      <c r="I527" s="496"/>
      <c r="J527" s="496"/>
      <c r="K527" s="291"/>
      <c r="L527" s="291"/>
      <c r="M527" s="291"/>
      <c r="N527" s="291"/>
      <c r="O527" s="2"/>
      <c r="P527" s="2"/>
      <c r="Q527" s="2"/>
      <c r="R527" s="2"/>
      <c r="S527" s="2"/>
      <c r="T527" s="2"/>
      <c r="U527" s="2"/>
      <c r="V527" s="2"/>
      <c r="W527" s="2"/>
    </row>
    <row r="528" spans="1:23" ht="15.75" customHeight="1" x14ac:dyDescent="0.2">
      <c r="A528" s="2"/>
      <c r="B528" s="2"/>
      <c r="C528" s="2"/>
      <c r="D528" s="2"/>
      <c r="E528" s="2"/>
      <c r="F528" s="2"/>
      <c r="G528" s="291"/>
      <c r="H528" s="291"/>
      <c r="I528" s="496"/>
      <c r="J528" s="496"/>
      <c r="K528" s="291"/>
      <c r="L528" s="291"/>
      <c r="M528" s="291"/>
      <c r="N528" s="291"/>
      <c r="O528" s="2"/>
      <c r="P528" s="2"/>
      <c r="Q528" s="2"/>
      <c r="R528" s="2"/>
      <c r="S528" s="2"/>
      <c r="T528" s="2"/>
      <c r="U528" s="2"/>
      <c r="V528" s="2"/>
      <c r="W528" s="2"/>
    </row>
    <row r="529" spans="1:23" ht="15.75" customHeight="1" x14ac:dyDescent="0.2">
      <c r="A529" s="2"/>
      <c r="B529" s="2"/>
      <c r="C529" s="2"/>
      <c r="D529" s="2"/>
      <c r="E529" s="2"/>
      <c r="F529" s="2"/>
      <c r="G529" s="291"/>
      <c r="H529" s="291"/>
      <c r="I529" s="496"/>
      <c r="J529" s="496"/>
      <c r="K529" s="291"/>
      <c r="L529" s="291"/>
      <c r="M529" s="291"/>
      <c r="N529" s="291"/>
      <c r="O529" s="2"/>
      <c r="P529" s="2"/>
      <c r="Q529" s="2"/>
      <c r="R529" s="2"/>
      <c r="S529" s="2"/>
      <c r="T529" s="2"/>
      <c r="U529" s="2"/>
      <c r="V529" s="2"/>
      <c r="W529" s="2"/>
    </row>
    <row r="530" spans="1:23" ht="15.75" customHeight="1" x14ac:dyDescent="0.2">
      <c r="A530" s="2"/>
      <c r="B530" s="2"/>
      <c r="C530" s="2"/>
      <c r="D530" s="2"/>
      <c r="E530" s="2"/>
      <c r="F530" s="2"/>
      <c r="G530" s="291"/>
      <c r="H530" s="291"/>
      <c r="I530" s="496"/>
      <c r="J530" s="496"/>
      <c r="K530" s="291"/>
      <c r="L530" s="291"/>
      <c r="M530" s="291"/>
      <c r="N530" s="291"/>
      <c r="O530" s="2"/>
      <c r="P530" s="2"/>
      <c r="Q530" s="2"/>
      <c r="R530" s="2"/>
      <c r="S530" s="2"/>
      <c r="T530" s="2"/>
      <c r="U530" s="2"/>
      <c r="V530" s="2"/>
      <c r="W530" s="2"/>
    </row>
    <row r="531" spans="1:23" ht="15.75" customHeight="1" x14ac:dyDescent="0.2">
      <c r="A531" s="2"/>
      <c r="B531" s="2"/>
      <c r="C531" s="2"/>
      <c r="D531" s="2"/>
      <c r="E531" s="2"/>
      <c r="F531" s="2"/>
      <c r="G531" s="291"/>
      <c r="H531" s="291"/>
      <c r="I531" s="496"/>
      <c r="J531" s="496"/>
      <c r="K531" s="291"/>
      <c r="L531" s="291"/>
      <c r="M531" s="291"/>
      <c r="N531" s="291"/>
      <c r="O531" s="2"/>
      <c r="P531" s="2"/>
      <c r="Q531" s="2"/>
      <c r="R531" s="2"/>
      <c r="S531" s="2"/>
      <c r="T531" s="2"/>
      <c r="U531" s="2"/>
      <c r="V531" s="2"/>
      <c r="W531" s="2"/>
    </row>
    <row r="532" spans="1:23" ht="15.75" customHeight="1" x14ac:dyDescent="0.2">
      <c r="A532" s="2"/>
      <c r="B532" s="2"/>
      <c r="C532" s="2"/>
      <c r="D532" s="2"/>
      <c r="E532" s="2"/>
      <c r="F532" s="2"/>
      <c r="G532" s="291"/>
      <c r="H532" s="291"/>
      <c r="I532" s="496"/>
      <c r="J532" s="496"/>
      <c r="K532" s="291"/>
      <c r="L532" s="291"/>
      <c r="M532" s="291"/>
      <c r="N532" s="291"/>
      <c r="O532" s="2"/>
      <c r="P532" s="2"/>
      <c r="Q532" s="2"/>
      <c r="R532" s="2"/>
      <c r="S532" s="2"/>
      <c r="T532" s="2"/>
      <c r="U532" s="2"/>
      <c r="V532" s="2"/>
      <c r="W532" s="2"/>
    </row>
    <row r="533" spans="1:23" ht="15.75" customHeight="1" x14ac:dyDescent="0.2">
      <c r="A533" s="2"/>
      <c r="B533" s="2"/>
      <c r="C533" s="2"/>
      <c r="D533" s="2"/>
      <c r="E533" s="2"/>
      <c r="F533" s="2"/>
      <c r="G533" s="291"/>
      <c r="H533" s="291"/>
      <c r="I533" s="496"/>
      <c r="J533" s="496"/>
      <c r="K533" s="291"/>
      <c r="L533" s="291"/>
      <c r="M533" s="291"/>
      <c r="N533" s="291"/>
      <c r="O533" s="2"/>
      <c r="P533" s="2"/>
      <c r="Q533" s="2"/>
      <c r="R533" s="2"/>
      <c r="S533" s="2"/>
      <c r="T533" s="2"/>
      <c r="U533" s="2"/>
      <c r="V533" s="2"/>
      <c r="W533" s="2"/>
    </row>
    <row r="534" spans="1:23" ht="15.75" customHeight="1" x14ac:dyDescent="0.2">
      <c r="A534" s="2"/>
      <c r="B534" s="2"/>
      <c r="C534" s="2"/>
      <c r="D534" s="2"/>
      <c r="E534" s="2"/>
      <c r="F534" s="2"/>
      <c r="G534" s="291"/>
      <c r="H534" s="291"/>
      <c r="I534" s="496"/>
      <c r="J534" s="496"/>
      <c r="K534" s="291"/>
      <c r="L534" s="291"/>
      <c r="M534" s="291"/>
      <c r="N534" s="291"/>
      <c r="O534" s="2"/>
      <c r="P534" s="2"/>
      <c r="Q534" s="2"/>
      <c r="R534" s="2"/>
      <c r="S534" s="2"/>
      <c r="T534" s="2"/>
      <c r="U534" s="2"/>
      <c r="V534" s="2"/>
      <c r="W534" s="2"/>
    </row>
    <row r="535" spans="1:23" ht="15.75" customHeight="1" x14ac:dyDescent="0.2">
      <c r="A535" s="2"/>
      <c r="B535" s="2"/>
      <c r="C535" s="2"/>
      <c r="D535" s="2"/>
      <c r="E535" s="2"/>
      <c r="F535" s="2"/>
      <c r="G535" s="291"/>
      <c r="H535" s="291"/>
      <c r="I535" s="496"/>
      <c r="J535" s="496"/>
      <c r="K535" s="291"/>
      <c r="L535" s="291"/>
      <c r="M535" s="291"/>
      <c r="N535" s="291"/>
      <c r="O535" s="2"/>
      <c r="P535" s="2"/>
      <c r="Q535" s="2"/>
      <c r="R535" s="2"/>
      <c r="S535" s="2"/>
      <c r="T535" s="2"/>
      <c r="U535" s="2"/>
      <c r="V535" s="2"/>
      <c r="W535" s="2"/>
    </row>
    <row r="536" spans="1:23" ht="15.75" customHeight="1" x14ac:dyDescent="0.2">
      <c r="A536" s="2"/>
      <c r="B536" s="2"/>
      <c r="C536" s="2"/>
      <c r="D536" s="2"/>
      <c r="E536" s="2"/>
      <c r="F536" s="2"/>
      <c r="G536" s="291"/>
      <c r="H536" s="291"/>
      <c r="I536" s="496"/>
      <c r="J536" s="496"/>
      <c r="K536" s="291"/>
      <c r="L536" s="291"/>
      <c r="M536" s="291"/>
      <c r="N536" s="291"/>
      <c r="O536" s="2"/>
      <c r="P536" s="2"/>
      <c r="Q536" s="2"/>
      <c r="R536" s="2"/>
      <c r="S536" s="2"/>
      <c r="T536" s="2"/>
      <c r="U536" s="2"/>
      <c r="V536" s="2"/>
      <c r="W536" s="2"/>
    </row>
    <row r="537" spans="1:23" ht="15.75" customHeight="1" x14ac:dyDescent="0.2">
      <c r="A537" s="2"/>
      <c r="B537" s="2"/>
      <c r="C537" s="2"/>
      <c r="D537" s="2"/>
      <c r="E537" s="2"/>
      <c r="F537" s="2"/>
      <c r="G537" s="291"/>
      <c r="H537" s="291"/>
      <c r="I537" s="496"/>
      <c r="J537" s="496"/>
      <c r="K537" s="291"/>
      <c r="L537" s="291"/>
      <c r="M537" s="291"/>
      <c r="N537" s="291"/>
      <c r="O537" s="2"/>
      <c r="P537" s="2"/>
      <c r="Q537" s="2"/>
      <c r="R537" s="2"/>
      <c r="S537" s="2"/>
      <c r="T537" s="2"/>
      <c r="U537" s="2"/>
      <c r="V537" s="2"/>
      <c r="W537" s="2"/>
    </row>
    <row r="538" spans="1:23" ht="15.75" customHeight="1" x14ac:dyDescent="0.2">
      <c r="A538" s="2"/>
      <c r="B538" s="2"/>
      <c r="C538" s="2"/>
      <c r="D538" s="2"/>
      <c r="E538" s="2"/>
      <c r="F538" s="2"/>
      <c r="G538" s="291"/>
      <c r="H538" s="291"/>
      <c r="I538" s="496"/>
      <c r="J538" s="496"/>
      <c r="K538" s="291"/>
      <c r="L538" s="291"/>
      <c r="M538" s="291"/>
      <c r="N538" s="291"/>
      <c r="O538" s="2"/>
      <c r="P538" s="2"/>
      <c r="Q538" s="2"/>
      <c r="R538" s="2"/>
      <c r="S538" s="2"/>
      <c r="T538" s="2"/>
      <c r="U538" s="2"/>
      <c r="V538" s="2"/>
      <c r="W538" s="2"/>
    </row>
    <row r="539" spans="1:23" ht="15.75" customHeight="1" x14ac:dyDescent="0.2">
      <c r="A539" s="2"/>
      <c r="B539" s="2"/>
      <c r="C539" s="2"/>
      <c r="D539" s="2"/>
      <c r="E539" s="2"/>
      <c r="F539" s="2"/>
      <c r="G539" s="291"/>
      <c r="H539" s="291"/>
      <c r="I539" s="496"/>
      <c r="J539" s="496"/>
      <c r="K539" s="291"/>
      <c r="L539" s="291"/>
      <c r="M539" s="291"/>
      <c r="N539" s="291"/>
      <c r="O539" s="2"/>
      <c r="P539" s="2"/>
      <c r="Q539" s="2"/>
      <c r="R539" s="2"/>
      <c r="S539" s="2"/>
      <c r="T539" s="2"/>
      <c r="U539" s="2"/>
      <c r="V539" s="2"/>
      <c r="W539" s="2"/>
    </row>
    <row r="540" spans="1:23" ht="15.75" customHeight="1" x14ac:dyDescent="0.2">
      <c r="A540" s="2"/>
      <c r="B540" s="2"/>
      <c r="C540" s="2"/>
      <c r="D540" s="2"/>
      <c r="E540" s="2"/>
      <c r="F540" s="2"/>
      <c r="G540" s="291"/>
      <c r="H540" s="291"/>
      <c r="I540" s="496"/>
      <c r="J540" s="496"/>
      <c r="K540" s="291"/>
      <c r="L540" s="291"/>
      <c r="M540" s="291"/>
      <c r="N540" s="291"/>
      <c r="O540" s="2"/>
      <c r="P540" s="2"/>
      <c r="Q540" s="2"/>
      <c r="R540" s="2"/>
      <c r="S540" s="2"/>
      <c r="T540" s="2"/>
      <c r="U540" s="2"/>
      <c r="V540" s="2"/>
      <c r="W540" s="2"/>
    </row>
    <row r="541" spans="1:23" ht="15.75" customHeight="1" x14ac:dyDescent="0.2">
      <c r="A541" s="2"/>
      <c r="B541" s="2"/>
      <c r="C541" s="2"/>
      <c r="D541" s="2"/>
      <c r="E541" s="2"/>
      <c r="F541" s="2"/>
      <c r="G541" s="291"/>
      <c r="H541" s="291"/>
      <c r="I541" s="496"/>
      <c r="J541" s="496"/>
      <c r="K541" s="291"/>
      <c r="L541" s="291"/>
      <c r="M541" s="291"/>
      <c r="N541" s="291"/>
      <c r="O541" s="2"/>
      <c r="P541" s="2"/>
      <c r="Q541" s="2"/>
      <c r="R541" s="2"/>
      <c r="S541" s="2"/>
      <c r="T541" s="2"/>
      <c r="U541" s="2"/>
      <c r="V541" s="2"/>
      <c r="W541" s="2"/>
    </row>
    <row r="542" spans="1:23" ht="15.75" customHeight="1" x14ac:dyDescent="0.2">
      <c r="A542" s="2"/>
      <c r="B542" s="2"/>
      <c r="C542" s="2"/>
      <c r="D542" s="2"/>
      <c r="E542" s="2"/>
      <c r="F542" s="2"/>
      <c r="G542" s="291"/>
      <c r="H542" s="291"/>
      <c r="I542" s="496"/>
      <c r="J542" s="496"/>
      <c r="K542" s="291"/>
      <c r="L542" s="291"/>
      <c r="M542" s="291"/>
      <c r="N542" s="291"/>
      <c r="O542" s="2"/>
      <c r="P542" s="2"/>
      <c r="Q542" s="2"/>
      <c r="R542" s="2"/>
      <c r="S542" s="2"/>
      <c r="T542" s="2"/>
      <c r="U542" s="2"/>
      <c r="V542" s="2"/>
      <c r="W542" s="2"/>
    </row>
    <row r="543" spans="1:23" ht="15.75" customHeight="1" x14ac:dyDescent="0.2">
      <c r="A543" s="2"/>
      <c r="B543" s="2"/>
      <c r="C543" s="2"/>
      <c r="D543" s="2"/>
      <c r="E543" s="2"/>
      <c r="F543" s="2"/>
      <c r="G543" s="291"/>
      <c r="H543" s="291"/>
      <c r="I543" s="496"/>
      <c r="J543" s="496"/>
      <c r="K543" s="291"/>
      <c r="L543" s="291"/>
      <c r="M543" s="291"/>
      <c r="N543" s="291"/>
      <c r="O543" s="2"/>
      <c r="P543" s="2"/>
      <c r="Q543" s="2"/>
      <c r="R543" s="2"/>
      <c r="S543" s="2"/>
      <c r="T543" s="2"/>
      <c r="U543" s="2"/>
      <c r="V543" s="2"/>
      <c r="W543" s="2"/>
    </row>
    <row r="544" spans="1:23" ht="15.75" customHeight="1" x14ac:dyDescent="0.2">
      <c r="A544" s="2"/>
      <c r="B544" s="2"/>
      <c r="C544" s="2"/>
      <c r="D544" s="2"/>
      <c r="E544" s="2"/>
      <c r="F544" s="2"/>
      <c r="G544" s="291"/>
      <c r="H544" s="291"/>
      <c r="I544" s="496"/>
      <c r="J544" s="496"/>
      <c r="K544" s="291"/>
      <c r="L544" s="291"/>
      <c r="M544" s="291"/>
      <c r="N544" s="291"/>
      <c r="O544" s="2"/>
      <c r="P544" s="2"/>
      <c r="Q544" s="2"/>
      <c r="R544" s="2"/>
      <c r="S544" s="2"/>
      <c r="T544" s="2"/>
      <c r="U544" s="2"/>
      <c r="V544" s="2"/>
      <c r="W544" s="2"/>
    </row>
    <row r="545" spans="1:23" ht="15.75" customHeight="1" x14ac:dyDescent="0.2">
      <c r="A545" s="2"/>
      <c r="B545" s="2"/>
      <c r="C545" s="2"/>
      <c r="D545" s="2"/>
      <c r="E545" s="2"/>
      <c r="F545" s="2"/>
      <c r="G545" s="291"/>
      <c r="H545" s="291"/>
      <c r="I545" s="496"/>
      <c r="J545" s="496"/>
      <c r="K545" s="291"/>
      <c r="L545" s="291"/>
      <c r="M545" s="291"/>
      <c r="N545" s="291"/>
      <c r="O545" s="2"/>
      <c r="P545" s="2"/>
      <c r="Q545" s="2"/>
      <c r="R545" s="2"/>
      <c r="S545" s="2"/>
      <c r="T545" s="2"/>
      <c r="U545" s="2"/>
      <c r="V545" s="2"/>
      <c r="W545" s="2"/>
    </row>
    <row r="546" spans="1:23" ht="15.75" customHeight="1" x14ac:dyDescent="0.2">
      <c r="A546" s="2"/>
      <c r="B546" s="2"/>
      <c r="C546" s="2"/>
      <c r="D546" s="2"/>
      <c r="E546" s="2"/>
      <c r="F546" s="2"/>
      <c r="G546" s="291"/>
      <c r="H546" s="291"/>
      <c r="I546" s="496"/>
      <c r="J546" s="496"/>
      <c r="K546" s="291"/>
      <c r="L546" s="291"/>
      <c r="M546" s="291"/>
      <c r="N546" s="291"/>
      <c r="O546" s="2"/>
      <c r="P546" s="2"/>
      <c r="Q546" s="2"/>
      <c r="R546" s="2"/>
      <c r="S546" s="2"/>
      <c r="T546" s="2"/>
      <c r="U546" s="2"/>
      <c r="V546" s="2"/>
      <c r="W546" s="2"/>
    </row>
    <row r="547" spans="1:23" ht="15.75" customHeight="1" x14ac:dyDescent="0.2">
      <c r="A547" s="2"/>
      <c r="B547" s="2"/>
      <c r="C547" s="2"/>
      <c r="D547" s="2"/>
      <c r="E547" s="2"/>
      <c r="F547" s="2"/>
      <c r="G547" s="291"/>
      <c r="H547" s="291"/>
      <c r="I547" s="496"/>
      <c r="J547" s="496"/>
      <c r="K547" s="291"/>
      <c r="L547" s="291"/>
      <c r="M547" s="291"/>
      <c r="N547" s="291"/>
      <c r="O547" s="2"/>
      <c r="P547" s="2"/>
      <c r="Q547" s="2"/>
      <c r="R547" s="2"/>
      <c r="S547" s="2"/>
      <c r="T547" s="2"/>
      <c r="U547" s="2"/>
      <c r="V547" s="2"/>
      <c r="W547" s="2"/>
    </row>
    <row r="548" spans="1:23" ht="15.75" customHeight="1" x14ac:dyDescent="0.2">
      <c r="A548" s="2"/>
      <c r="B548" s="2"/>
      <c r="C548" s="2"/>
      <c r="D548" s="2"/>
      <c r="E548" s="2"/>
      <c r="F548" s="2"/>
      <c r="G548" s="291"/>
      <c r="H548" s="291"/>
      <c r="I548" s="496"/>
      <c r="J548" s="496"/>
      <c r="K548" s="291"/>
      <c r="L548" s="291"/>
      <c r="M548" s="291"/>
      <c r="N548" s="291"/>
      <c r="O548" s="2"/>
      <c r="P548" s="2"/>
      <c r="Q548" s="2"/>
      <c r="R548" s="2"/>
      <c r="S548" s="2"/>
      <c r="T548" s="2"/>
      <c r="U548" s="2"/>
      <c r="V548" s="2"/>
      <c r="W548" s="2"/>
    </row>
    <row r="549" spans="1:23" ht="15.75" customHeight="1" x14ac:dyDescent="0.2">
      <c r="A549" s="2"/>
      <c r="B549" s="2"/>
      <c r="C549" s="2"/>
      <c r="D549" s="2"/>
      <c r="E549" s="2"/>
      <c r="F549" s="2"/>
      <c r="G549" s="291"/>
      <c r="H549" s="291"/>
      <c r="I549" s="496"/>
      <c r="J549" s="496"/>
      <c r="K549" s="291"/>
      <c r="L549" s="291"/>
      <c r="M549" s="291"/>
      <c r="N549" s="291"/>
      <c r="O549" s="2"/>
      <c r="P549" s="2"/>
      <c r="Q549" s="2"/>
      <c r="R549" s="2"/>
      <c r="S549" s="2"/>
      <c r="T549" s="2"/>
      <c r="U549" s="2"/>
      <c r="V549" s="2"/>
      <c r="W549" s="2"/>
    </row>
    <row r="550" spans="1:23" ht="15.75" customHeight="1" x14ac:dyDescent="0.2">
      <c r="A550" s="2"/>
      <c r="B550" s="2"/>
      <c r="C550" s="2"/>
      <c r="D550" s="2"/>
      <c r="E550" s="2"/>
      <c r="F550" s="2"/>
      <c r="G550" s="291"/>
      <c r="H550" s="291"/>
      <c r="I550" s="496"/>
      <c r="J550" s="496"/>
      <c r="K550" s="291"/>
      <c r="L550" s="291"/>
      <c r="M550" s="291"/>
      <c r="N550" s="291"/>
      <c r="O550" s="2"/>
      <c r="P550" s="2"/>
      <c r="Q550" s="2"/>
      <c r="R550" s="2"/>
      <c r="S550" s="2"/>
      <c r="T550" s="2"/>
      <c r="U550" s="2"/>
      <c r="V550" s="2"/>
      <c r="W550" s="2"/>
    </row>
    <row r="551" spans="1:23" ht="15.75" customHeight="1" x14ac:dyDescent="0.2">
      <c r="A551" s="2"/>
      <c r="B551" s="2"/>
      <c r="C551" s="2"/>
      <c r="D551" s="2"/>
      <c r="E551" s="2"/>
      <c r="F551" s="2"/>
      <c r="G551" s="291"/>
      <c r="H551" s="291"/>
      <c r="I551" s="496"/>
      <c r="J551" s="496"/>
      <c r="K551" s="291"/>
      <c r="L551" s="291"/>
      <c r="M551" s="291"/>
      <c r="N551" s="291"/>
      <c r="O551" s="2"/>
      <c r="P551" s="2"/>
      <c r="Q551" s="2"/>
      <c r="R551" s="2"/>
      <c r="S551" s="2"/>
      <c r="T551" s="2"/>
      <c r="U551" s="2"/>
      <c r="V551" s="2"/>
      <c r="W551" s="2"/>
    </row>
    <row r="552" spans="1:23" ht="15.75" customHeight="1" x14ac:dyDescent="0.2">
      <c r="A552" s="2"/>
      <c r="B552" s="2"/>
      <c r="C552" s="2"/>
      <c r="D552" s="2"/>
      <c r="E552" s="2"/>
      <c r="F552" s="2"/>
      <c r="G552" s="291"/>
      <c r="H552" s="291"/>
      <c r="I552" s="496"/>
      <c r="J552" s="496"/>
      <c r="K552" s="291"/>
      <c r="L552" s="291"/>
      <c r="M552" s="291"/>
      <c r="N552" s="291"/>
      <c r="O552" s="2"/>
      <c r="P552" s="2"/>
      <c r="Q552" s="2"/>
      <c r="R552" s="2"/>
      <c r="S552" s="2"/>
      <c r="T552" s="2"/>
      <c r="U552" s="2"/>
      <c r="V552" s="2"/>
      <c r="W552" s="2"/>
    </row>
    <row r="553" spans="1:23" ht="15.75" customHeight="1" x14ac:dyDescent="0.2">
      <c r="A553" s="2"/>
      <c r="B553" s="2"/>
      <c r="C553" s="2"/>
      <c r="D553" s="2"/>
      <c r="E553" s="2"/>
      <c r="F553" s="2"/>
      <c r="G553" s="291"/>
      <c r="H553" s="291"/>
      <c r="I553" s="496"/>
      <c r="J553" s="496"/>
      <c r="K553" s="291"/>
      <c r="L553" s="291"/>
      <c r="M553" s="291"/>
      <c r="N553" s="291"/>
      <c r="O553" s="2"/>
      <c r="P553" s="2"/>
      <c r="Q553" s="2"/>
      <c r="R553" s="2"/>
      <c r="S553" s="2"/>
      <c r="T553" s="2"/>
      <c r="U553" s="2"/>
      <c r="V553" s="2"/>
      <c r="W553" s="2"/>
    </row>
    <row r="554" spans="1:23" ht="15.75" customHeight="1" x14ac:dyDescent="0.2">
      <c r="A554" s="2"/>
      <c r="B554" s="2"/>
      <c r="C554" s="2"/>
      <c r="D554" s="2"/>
      <c r="E554" s="2"/>
      <c r="F554" s="2"/>
      <c r="G554" s="291"/>
      <c r="H554" s="291"/>
      <c r="I554" s="496"/>
      <c r="J554" s="496"/>
      <c r="K554" s="291"/>
      <c r="L554" s="291"/>
      <c r="M554" s="291"/>
      <c r="N554" s="291"/>
      <c r="O554" s="2"/>
      <c r="P554" s="2"/>
      <c r="Q554" s="2"/>
      <c r="R554" s="2"/>
      <c r="S554" s="2"/>
      <c r="T554" s="2"/>
      <c r="U554" s="2"/>
      <c r="V554" s="2"/>
      <c r="W554" s="2"/>
    </row>
    <row r="555" spans="1:23" ht="15.75" customHeight="1" x14ac:dyDescent="0.2">
      <c r="A555" s="2"/>
      <c r="B555" s="2"/>
      <c r="C555" s="2"/>
      <c r="D555" s="2"/>
      <c r="E555" s="2"/>
      <c r="F555" s="2"/>
      <c r="G555" s="291"/>
      <c r="H555" s="291"/>
      <c r="I555" s="496"/>
      <c r="J555" s="496"/>
      <c r="K555" s="291"/>
      <c r="L555" s="291"/>
      <c r="M555" s="291"/>
      <c r="N555" s="291"/>
      <c r="O555" s="2"/>
      <c r="P555" s="2"/>
      <c r="Q555" s="2"/>
      <c r="R555" s="2"/>
      <c r="S555" s="2"/>
      <c r="T555" s="2"/>
      <c r="U555" s="2"/>
      <c r="V555" s="2"/>
      <c r="W555" s="2"/>
    </row>
    <row r="556" spans="1:23" ht="15.75" customHeight="1" x14ac:dyDescent="0.2">
      <c r="A556" s="2"/>
      <c r="B556" s="2"/>
      <c r="C556" s="2"/>
      <c r="D556" s="2"/>
      <c r="E556" s="2"/>
      <c r="F556" s="2"/>
      <c r="G556" s="291"/>
      <c r="H556" s="291"/>
      <c r="I556" s="496"/>
      <c r="J556" s="496"/>
      <c r="K556" s="291"/>
      <c r="L556" s="291"/>
      <c r="M556" s="291"/>
      <c r="N556" s="291"/>
      <c r="O556" s="2"/>
      <c r="P556" s="2"/>
      <c r="Q556" s="2"/>
      <c r="R556" s="2"/>
      <c r="S556" s="2"/>
      <c r="T556" s="2"/>
      <c r="U556" s="2"/>
      <c r="V556" s="2"/>
      <c r="W556" s="2"/>
    </row>
    <row r="557" spans="1:23" ht="15.75" customHeight="1" x14ac:dyDescent="0.2">
      <c r="A557" s="2"/>
      <c r="B557" s="2"/>
      <c r="C557" s="2"/>
      <c r="D557" s="2"/>
      <c r="E557" s="2"/>
      <c r="F557" s="2"/>
      <c r="G557" s="291"/>
      <c r="H557" s="291"/>
      <c r="I557" s="496"/>
      <c r="J557" s="496"/>
      <c r="K557" s="291"/>
      <c r="L557" s="291"/>
      <c r="M557" s="291"/>
      <c r="N557" s="291"/>
      <c r="O557" s="2"/>
      <c r="P557" s="2"/>
      <c r="Q557" s="2"/>
      <c r="R557" s="2"/>
      <c r="S557" s="2"/>
      <c r="T557" s="2"/>
      <c r="U557" s="2"/>
      <c r="V557" s="2"/>
      <c r="W557" s="2"/>
    </row>
    <row r="558" spans="1:23" ht="15.75" customHeight="1" x14ac:dyDescent="0.2">
      <c r="A558" s="2"/>
      <c r="B558" s="2"/>
      <c r="C558" s="2"/>
      <c r="D558" s="2"/>
      <c r="E558" s="2"/>
      <c r="F558" s="2"/>
      <c r="G558" s="291"/>
      <c r="H558" s="291"/>
      <c r="I558" s="496"/>
      <c r="J558" s="496"/>
      <c r="K558" s="291"/>
      <c r="L558" s="291"/>
      <c r="M558" s="291"/>
      <c r="N558" s="291"/>
      <c r="O558" s="2"/>
      <c r="P558" s="2"/>
      <c r="Q558" s="2"/>
      <c r="R558" s="2"/>
      <c r="S558" s="2"/>
      <c r="T558" s="2"/>
      <c r="U558" s="2"/>
      <c r="V558" s="2"/>
      <c r="W558" s="2"/>
    </row>
    <row r="559" spans="1:23" ht="15.75" customHeight="1" x14ac:dyDescent="0.2">
      <c r="A559" s="2"/>
      <c r="B559" s="2"/>
      <c r="C559" s="2"/>
      <c r="D559" s="2"/>
      <c r="E559" s="2"/>
      <c r="F559" s="2"/>
      <c r="G559" s="291"/>
      <c r="H559" s="291"/>
      <c r="I559" s="496"/>
      <c r="J559" s="496"/>
      <c r="K559" s="291"/>
      <c r="L559" s="291"/>
      <c r="M559" s="291"/>
      <c r="N559" s="291"/>
      <c r="O559" s="2"/>
      <c r="P559" s="2"/>
      <c r="Q559" s="2"/>
      <c r="R559" s="2"/>
      <c r="S559" s="2"/>
      <c r="T559" s="2"/>
      <c r="U559" s="2"/>
      <c r="V559" s="2"/>
      <c r="W559" s="2"/>
    </row>
    <row r="560" spans="1:23" ht="15.75" customHeight="1" x14ac:dyDescent="0.2">
      <c r="A560" s="2"/>
      <c r="B560" s="2"/>
      <c r="C560" s="2"/>
      <c r="D560" s="2"/>
      <c r="E560" s="2"/>
      <c r="F560" s="2"/>
      <c r="G560" s="291"/>
      <c r="H560" s="291"/>
      <c r="I560" s="496"/>
      <c r="J560" s="496"/>
      <c r="K560" s="291"/>
      <c r="L560" s="291"/>
      <c r="M560" s="291"/>
      <c r="N560" s="291"/>
      <c r="O560" s="2"/>
      <c r="P560" s="2"/>
      <c r="Q560" s="2"/>
      <c r="R560" s="2"/>
      <c r="S560" s="2"/>
      <c r="T560" s="2"/>
      <c r="U560" s="2"/>
      <c r="V560" s="2"/>
      <c r="W560" s="2"/>
    </row>
    <row r="561" spans="1:23" ht="15.75" customHeight="1" x14ac:dyDescent="0.2">
      <c r="A561" s="2"/>
      <c r="B561" s="2"/>
      <c r="C561" s="2"/>
      <c r="D561" s="2"/>
      <c r="E561" s="2"/>
      <c r="F561" s="2"/>
      <c r="G561" s="291"/>
      <c r="H561" s="291"/>
      <c r="I561" s="496"/>
      <c r="J561" s="496"/>
      <c r="K561" s="291"/>
      <c r="L561" s="291"/>
      <c r="M561" s="291"/>
      <c r="N561" s="291"/>
      <c r="O561" s="2"/>
      <c r="P561" s="2"/>
      <c r="Q561" s="2"/>
      <c r="R561" s="2"/>
      <c r="S561" s="2"/>
      <c r="T561" s="2"/>
      <c r="U561" s="2"/>
      <c r="V561" s="2"/>
      <c r="W561" s="2"/>
    </row>
    <row r="562" spans="1:23" ht="15.75" customHeight="1" x14ac:dyDescent="0.2">
      <c r="A562" s="2"/>
      <c r="B562" s="2"/>
      <c r="C562" s="2"/>
      <c r="D562" s="2"/>
      <c r="E562" s="2"/>
      <c r="F562" s="2"/>
      <c r="G562" s="291"/>
      <c r="H562" s="291"/>
      <c r="I562" s="496"/>
      <c r="J562" s="496"/>
      <c r="K562" s="291"/>
      <c r="L562" s="291"/>
      <c r="M562" s="291"/>
      <c r="N562" s="291"/>
      <c r="O562" s="2"/>
      <c r="P562" s="2"/>
      <c r="Q562" s="2"/>
      <c r="R562" s="2"/>
      <c r="S562" s="2"/>
      <c r="T562" s="2"/>
      <c r="U562" s="2"/>
      <c r="V562" s="2"/>
      <c r="W562" s="2"/>
    </row>
    <row r="563" spans="1:23" ht="15.75" customHeight="1" x14ac:dyDescent="0.2">
      <c r="A563" s="2"/>
      <c r="B563" s="2"/>
      <c r="C563" s="2"/>
      <c r="D563" s="2"/>
      <c r="E563" s="2"/>
      <c r="F563" s="2"/>
      <c r="G563" s="291"/>
      <c r="H563" s="291"/>
      <c r="I563" s="496"/>
      <c r="J563" s="496"/>
      <c r="K563" s="291"/>
      <c r="L563" s="291"/>
      <c r="M563" s="291"/>
      <c r="N563" s="291"/>
      <c r="O563" s="2"/>
      <c r="P563" s="2"/>
      <c r="Q563" s="2"/>
      <c r="R563" s="2"/>
      <c r="S563" s="2"/>
      <c r="T563" s="2"/>
      <c r="U563" s="2"/>
      <c r="V563" s="2"/>
      <c r="W563" s="2"/>
    </row>
    <row r="564" spans="1:23" ht="15.75" customHeight="1" x14ac:dyDescent="0.2">
      <c r="A564" s="2"/>
      <c r="B564" s="2"/>
      <c r="C564" s="2"/>
      <c r="D564" s="2"/>
      <c r="E564" s="2"/>
      <c r="F564" s="2"/>
      <c r="G564" s="291"/>
      <c r="H564" s="291"/>
      <c r="I564" s="496"/>
      <c r="J564" s="496"/>
      <c r="K564" s="291"/>
      <c r="L564" s="291"/>
      <c r="M564" s="291"/>
      <c r="N564" s="291"/>
      <c r="O564" s="2"/>
      <c r="P564" s="2"/>
      <c r="Q564" s="2"/>
      <c r="R564" s="2"/>
      <c r="S564" s="2"/>
      <c r="T564" s="2"/>
      <c r="U564" s="2"/>
      <c r="V564" s="2"/>
      <c r="W564" s="2"/>
    </row>
    <row r="565" spans="1:23" ht="15.75" customHeight="1" x14ac:dyDescent="0.2">
      <c r="A565" s="2"/>
      <c r="B565" s="2"/>
      <c r="C565" s="2"/>
      <c r="D565" s="2"/>
      <c r="E565" s="2"/>
      <c r="F565" s="2"/>
      <c r="G565" s="291"/>
      <c r="H565" s="291"/>
      <c r="I565" s="496"/>
      <c r="J565" s="496"/>
      <c r="K565" s="291"/>
      <c r="L565" s="291"/>
      <c r="M565" s="291"/>
      <c r="N565" s="291"/>
      <c r="O565" s="2"/>
      <c r="P565" s="2"/>
      <c r="Q565" s="2"/>
      <c r="R565" s="2"/>
      <c r="S565" s="2"/>
      <c r="T565" s="2"/>
      <c r="U565" s="2"/>
      <c r="V565" s="2"/>
      <c r="W565" s="2"/>
    </row>
    <row r="566" spans="1:23" ht="15.75" customHeight="1" x14ac:dyDescent="0.2">
      <c r="A566" s="2"/>
      <c r="B566" s="2"/>
      <c r="C566" s="2"/>
      <c r="D566" s="2"/>
      <c r="E566" s="2"/>
      <c r="F566" s="2"/>
      <c r="G566" s="291"/>
      <c r="H566" s="291"/>
      <c r="I566" s="496"/>
      <c r="J566" s="496"/>
      <c r="K566" s="291"/>
      <c r="L566" s="291"/>
      <c r="M566" s="291"/>
      <c r="N566" s="291"/>
      <c r="O566" s="2"/>
      <c r="P566" s="2"/>
      <c r="Q566" s="2"/>
      <c r="R566" s="2"/>
      <c r="S566" s="2"/>
      <c r="T566" s="2"/>
      <c r="U566" s="2"/>
      <c r="V566" s="2"/>
      <c r="W566" s="2"/>
    </row>
    <row r="567" spans="1:23" ht="15.75" customHeight="1" x14ac:dyDescent="0.2">
      <c r="A567" s="2"/>
      <c r="B567" s="2"/>
      <c r="C567" s="2"/>
      <c r="D567" s="2"/>
      <c r="E567" s="2"/>
      <c r="F567" s="2"/>
      <c r="G567" s="291"/>
      <c r="H567" s="291"/>
      <c r="I567" s="496"/>
      <c r="J567" s="496"/>
      <c r="K567" s="291"/>
      <c r="L567" s="291"/>
      <c r="M567" s="291"/>
      <c r="N567" s="291"/>
      <c r="O567" s="2"/>
      <c r="P567" s="2"/>
      <c r="Q567" s="2"/>
      <c r="R567" s="2"/>
      <c r="S567" s="2"/>
      <c r="T567" s="2"/>
      <c r="U567" s="2"/>
      <c r="V567" s="2"/>
      <c r="W567" s="2"/>
    </row>
    <row r="568" spans="1:23" ht="15.75" customHeight="1" x14ac:dyDescent="0.2">
      <c r="A568" s="2"/>
      <c r="B568" s="2"/>
      <c r="C568" s="2"/>
      <c r="D568" s="2"/>
      <c r="E568" s="2"/>
      <c r="F568" s="2"/>
      <c r="G568" s="291"/>
      <c r="H568" s="291"/>
      <c r="I568" s="496"/>
      <c r="J568" s="496"/>
      <c r="K568" s="291"/>
      <c r="L568" s="291"/>
      <c r="M568" s="291"/>
      <c r="N568" s="291"/>
      <c r="O568" s="2"/>
      <c r="P568" s="2"/>
      <c r="Q568" s="2"/>
      <c r="R568" s="2"/>
      <c r="S568" s="2"/>
      <c r="T568" s="2"/>
      <c r="U568" s="2"/>
      <c r="V568" s="2"/>
      <c r="W568" s="2"/>
    </row>
    <row r="569" spans="1:23" ht="15.75" customHeight="1" x14ac:dyDescent="0.2">
      <c r="A569" s="2"/>
      <c r="B569" s="2"/>
      <c r="C569" s="2"/>
      <c r="D569" s="2"/>
      <c r="E569" s="2"/>
      <c r="F569" s="2"/>
      <c r="G569" s="291"/>
      <c r="H569" s="291"/>
      <c r="I569" s="496"/>
      <c r="J569" s="496"/>
      <c r="K569" s="291"/>
      <c r="L569" s="291"/>
      <c r="M569" s="291"/>
      <c r="N569" s="291"/>
      <c r="O569" s="2"/>
      <c r="P569" s="2"/>
      <c r="Q569" s="2"/>
      <c r="R569" s="2"/>
      <c r="S569" s="2"/>
      <c r="T569" s="2"/>
      <c r="U569" s="2"/>
      <c r="V569" s="2"/>
      <c r="W569" s="2"/>
    </row>
    <row r="570" spans="1:23" ht="15.75" customHeight="1" x14ac:dyDescent="0.2">
      <c r="A570" s="2"/>
      <c r="B570" s="2"/>
      <c r="C570" s="2"/>
      <c r="D570" s="2"/>
      <c r="E570" s="2"/>
      <c r="F570" s="2"/>
      <c r="G570" s="291"/>
      <c r="H570" s="291"/>
      <c r="I570" s="496"/>
      <c r="J570" s="496"/>
      <c r="K570" s="291"/>
      <c r="L570" s="291"/>
      <c r="M570" s="291"/>
      <c r="N570" s="291"/>
      <c r="O570" s="2"/>
      <c r="P570" s="2"/>
      <c r="Q570" s="2"/>
      <c r="R570" s="2"/>
      <c r="S570" s="2"/>
      <c r="T570" s="2"/>
      <c r="U570" s="2"/>
      <c r="V570" s="2"/>
      <c r="W570" s="2"/>
    </row>
    <row r="571" spans="1:23" ht="15.75" customHeight="1" x14ac:dyDescent="0.2">
      <c r="A571" s="2"/>
      <c r="B571" s="2"/>
      <c r="C571" s="2"/>
      <c r="D571" s="2"/>
      <c r="E571" s="2"/>
      <c r="F571" s="2"/>
      <c r="G571" s="291"/>
      <c r="H571" s="291"/>
      <c r="I571" s="496"/>
      <c r="J571" s="496"/>
      <c r="K571" s="291"/>
      <c r="L571" s="291"/>
      <c r="M571" s="291"/>
      <c r="N571" s="291"/>
      <c r="O571" s="2"/>
      <c r="P571" s="2"/>
      <c r="Q571" s="2"/>
      <c r="R571" s="2"/>
      <c r="S571" s="2"/>
      <c r="T571" s="2"/>
      <c r="U571" s="2"/>
      <c r="V571" s="2"/>
      <c r="W571" s="2"/>
    </row>
    <row r="572" spans="1:23" ht="15.75" customHeight="1" x14ac:dyDescent="0.2">
      <c r="A572" s="2"/>
      <c r="B572" s="2"/>
      <c r="C572" s="2"/>
      <c r="D572" s="2"/>
      <c r="E572" s="2"/>
      <c r="F572" s="2"/>
      <c r="G572" s="291"/>
      <c r="H572" s="291"/>
      <c r="I572" s="496"/>
      <c r="J572" s="496"/>
      <c r="K572" s="291"/>
      <c r="L572" s="291"/>
      <c r="M572" s="291"/>
      <c r="N572" s="291"/>
      <c r="O572" s="2"/>
      <c r="P572" s="2"/>
      <c r="Q572" s="2"/>
      <c r="R572" s="2"/>
      <c r="S572" s="2"/>
      <c r="T572" s="2"/>
      <c r="U572" s="2"/>
      <c r="V572" s="2"/>
      <c r="W572" s="2"/>
    </row>
    <row r="573" spans="1:23" ht="15.75" customHeight="1" x14ac:dyDescent="0.2">
      <c r="A573" s="2"/>
      <c r="B573" s="2"/>
      <c r="C573" s="2"/>
      <c r="D573" s="2"/>
      <c r="E573" s="2"/>
      <c r="F573" s="2"/>
      <c r="G573" s="291"/>
      <c r="H573" s="291"/>
      <c r="I573" s="496"/>
      <c r="J573" s="496"/>
      <c r="K573" s="291"/>
      <c r="L573" s="291"/>
      <c r="M573" s="291"/>
      <c r="N573" s="291"/>
      <c r="O573" s="2"/>
      <c r="P573" s="2"/>
      <c r="Q573" s="2"/>
      <c r="R573" s="2"/>
      <c r="S573" s="2"/>
      <c r="T573" s="2"/>
      <c r="U573" s="2"/>
      <c r="V573" s="2"/>
      <c r="W573" s="2"/>
    </row>
    <row r="574" spans="1:23" ht="15.75" customHeight="1" x14ac:dyDescent="0.2">
      <c r="A574" s="2"/>
      <c r="B574" s="2"/>
      <c r="C574" s="2"/>
      <c r="D574" s="2"/>
      <c r="E574" s="2"/>
      <c r="F574" s="2"/>
      <c r="G574" s="291"/>
      <c r="H574" s="291"/>
      <c r="I574" s="496"/>
      <c r="J574" s="496"/>
      <c r="K574" s="291"/>
      <c r="L574" s="291"/>
      <c r="M574" s="291"/>
      <c r="N574" s="291"/>
      <c r="O574" s="2"/>
      <c r="P574" s="2"/>
      <c r="Q574" s="2"/>
      <c r="R574" s="2"/>
      <c r="S574" s="2"/>
      <c r="T574" s="2"/>
      <c r="U574" s="2"/>
      <c r="V574" s="2"/>
      <c r="W574" s="2"/>
    </row>
    <row r="575" spans="1:23" ht="15.75" customHeight="1" x14ac:dyDescent="0.2">
      <c r="A575" s="2"/>
      <c r="B575" s="2"/>
      <c r="C575" s="2"/>
      <c r="D575" s="2"/>
      <c r="E575" s="2"/>
      <c r="F575" s="2"/>
      <c r="G575" s="291"/>
      <c r="H575" s="291"/>
      <c r="I575" s="496"/>
      <c r="J575" s="496"/>
      <c r="K575" s="291"/>
      <c r="L575" s="291"/>
      <c r="M575" s="291"/>
      <c r="N575" s="291"/>
      <c r="O575" s="2"/>
      <c r="P575" s="2"/>
      <c r="Q575" s="2"/>
      <c r="R575" s="2"/>
      <c r="S575" s="2"/>
      <c r="T575" s="2"/>
      <c r="U575" s="2"/>
      <c r="V575" s="2"/>
      <c r="W575" s="2"/>
    </row>
    <row r="576" spans="1:23" ht="15.75" customHeight="1" x14ac:dyDescent="0.2">
      <c r="A576" s="2"/>
      <c r="B576" s="2"/>
      <c r="C576" s="2"/>
      <c r="D576" s="2"/>
      <c r="E576" s="2"/>
      <c r="F576" s="2"/>
      <c r="G576" s="291"/>
      <c r="H576" s="291"/>
      <c r="I576" s="496"/>
      <c r="J576" s="496"/>
      <c r="K576" s="291"/>
      <c r="L576" s="291"/>
      <c r="M576" s="291"/>
      <c r="N576" s="291"/>
      <c r="O576" s="2"/>
      <c r="P576" s="2"/>
      <c r="Q576" s="2"/>
      <c r="R576" s="2"/>
      <c r="S576" s="2"/>
      <c r="T576" s="2"/>
      <c r="U576" s="2"/>
      <c r="V576" s="2"/>
      <c r="W576" s="2"/>
    </row>
    <row r="577" spans="1:23" ht="15.75" customHeight="1" x14ac:dyDescent="0.2">
      <c r="A577" s="2"/>
      <c r="B577" s="2"/>
      <c r="C577" s="2"/>
      <c r="D577" s="2"/>
      <c r="E577" s="2"/>
      <c r="F577" s="2"/>
      <c r="G577" s="291"/>
      <c r="H577" s="291"/>
      <c r="I577" s="496"/>
      <c r="J577" s="496"/>
      <c r="K577" s="291"/>
      <c r="L577" s="291"/>
      <c r="M577" s="291"/>
      <c r="N577" s="291"/>
      <c r="O577" s="2"/>
      <c r="P577" s="2"/>
      <c r="Q577" s="2"/>
      <c r="R577" s="2"/>
      <c r="S577" s="2"/>
      <c r="T577" s="2"/>
      <c r="U577" s="2"/>
      <c r="V577" s="2"/>
      <c r="W577" s="2"/>
    </row>
    <row r="578" spans="1:23" ht="15.75" customHeight="1" x14ac:dyDescent="0.2">
      <c r="A578" s="2"/>
      <c r="B578" s="2"/>
      <c r="C578" s="2"/>
      <c r="D578" s="2"/>
      <c r="E578" s="2"/>
      <c r="F578" s="2"/>
      <c r="G578" s="291"/>
      <c r="H578" s="291"/>
      <c r="I578" s="496"/>
      <c r="J578" s="496"/>
      <c r="K578" s="291"/>
      <c r="L578" s="291"/>
      <c r="M578" s="291"/>
      <c r="N578" s="291"/>
      <c r="O578" s="2"/>
      <c r="P578" s="2"/>
      <c r="Q578" s="2"/>
      <c r="R578" s="2"/>
      <c r="S578" s="2"/>
      <c r="T578" s="2"/>
      <c r="U578" s="2"/>
      <c r="V578" s="2"/>
      <c r="W578" s="2"/>
    </row>
    <row r="579" spans="1:23" ht="15.75" customHeight="1" x14ac:dyDescent="0.2">
      <c r="A579" s="2"/>
      <c r="B579" s="2"/>
      <c r="C579" s="2"/>
      <c r="D579" s="2"/>
      <c r="E579" s="2"/>
      <c r="F579" s="2"/>
      <c r="G579" s="291"/>
      <c r="H579" s="291"/>
      <c r="I579" s="496"/>
      <c r="J579" s="496"/>
      <c r="K579" s="291"/>
      <c r="L579" s="291"/>
      <c r="M579" s="291"/>
      <c r="N579" s="291"/>
      <c r="O579" s="2"/>
      <c r="P579" s="2"/>
      <c r="Q579" s="2"/>
      <c r="R579" s="2"/>
      <c r="S579" s="2"/>
      <c r="T579" s="2"/>
      <c r="U579" s="2"/>
      <c r="V579" s="2"/>
      <c r="W579" s="2"/>
    </row>
    <row r="580" spans="1:23" ht="15.75" customHeight="1" x14ac:dyDescent="0.2">
      <c r="A580" s="2"/>
      <c r="B580" s="2"/>
      <c r="C580" s="2"/>
      <c r="D580" s="2"/>
      <c r="E580" s="2"/>
      <c r="F580" s="2"/>
      <c r="G580" s="291"/>
      <c r="H580" s="291"/>
      <c r="I580" s="496"/>
      <c r="J580" s="496"/>
      <c r="K580" s="291"/>
      <c r="L580" s="291"/>
      <c r="M580" s="291"/>
      <c r="N580" s="291"/>
      <c r="O580" s="2"/>
      <c r="P580" s="2"/>
      <c r="Q580" s="2"/>
      <c r="R580" s="2"/>
      <c r="S580" s="2"/>
      <c r="T580" s="2"/>
      <c r="U580" s="2"/>
      <c r="V580" s="2"/>
      <c r="W580" s="2"/>
    </row>
    <row r="581" spans="1:23" ht="15.75" customHeight="1" x14ac:dyDescent="0.2">
      <c r="A581" s="2"/>
      <c r="B581" s="2"/>
      <c r="C581" s="2"/>
      <c r="D581" s="2"/>
      <c r="E581" s="2"/>
      <c r="F581" s="2"/>
      <c r="G581" s="291"/>
      <c r="H581" s="291"/>
      <c r="I581" s="496"/>
      <c r="J581" s="496"/>
      <c r="K581" s="291"/>
      <c r="L581" s="291"/>
      <c r="M581" s="291"/>
      <c r="N581" s="291"/>
      <c r="O581" s="2"/>
      <c r="P581" s="2"/>
      <c r="Q581" s="2"/>
      <c r="R581" s="2"/>
      <c r="S581" s="2"/>
      <c r="T581" s="2"/>
      <c r="U581" s="2"/>
      <c r="V581" s="2"/>
      <c r="W581" s="2"/>
    </row>
    <row r="582" spans="1:23" ht="15.75" customHeight="1" x14ac:dyDescent="0.2">
      <c r="A582" s="2"/>
      <c r="B582" s="2"/>
      <c r="C582" s="2"/>
      <c r="D582" s="2"/>
      <c r="E582" s="2"/>
      <c r="F582" s="2"/>
      <c r="G582" s="291"/>
      <c r="H582" s="291"/>
      <c r="I582" s="496"/>
      <c r="J582" s="496"/>
      <c r="K582" s="291"/>
      <c r="L582" s="291"/>
      <c r="M582" s="291"/>
      <c r="N582" s="291"/>
      <c r="O582" s="2"/>
      <c r="P582" s="2"/>
      <c r="Q582" s="2"/>
      <c r="R582" s="2"/>
      <c r="S582" s="2"/>
      <c r="T582" s="2"/>
      <c r="U582" s="2"/>
      <c r="V582" s="2"/>
      <c r="W582" s="2"/>
    </row>
    <row r="583" spans="1:23" ht="15.75" customHeight="1" x14ac:dyDescent="0.2">
      <c r="A583" s="2"/>
      <c r="B583" s="2"/>
      <c r="C583" s="2"/>
      <c r="D583" s="2"/>
      <c r="E583" s="2"/>
      <c r="F583" s="2"/>
      <c r="G583" s="291"/>
      <c r="H583" s="291"/>
      <c r="I583" s="496"/>
      <c r="J583" s="496"/>
      <c r="K583" s="291"/>
      <c r="L583" s="291"/>
      <c r="M583" s="291"/>
      <c r="N583" s="291"/>
      <c r="O583" s="2"/>
      <c r="P583" s="2"/>
      <c r="Q583" s="2"/>
      <c r="R583" s="2"/>
      <c r="S583" s="2"/>
      <c r="T583" s="2"/>
      <c r="U583" s="2"/>
      <c r="V583" s="2"/>
      <c r="W583" s="2"/>
    </row>
    <row r="584" spans="1:23" ht="15.75" customHeight="1" x14ac:dyDescent="0.2">
      <c r="A584" s="2"/>
      <c r="B584" s="2"/>
      <c r="C584" s="2"/>
      <c r="D584" s="2"/>
      <c r="E584" s="2"/>
      <c r="F584" s="2"/>
      <c r="G584" s="291"/>
      <c r="H584" s="291"/>
      <c r="I584" s="496"/>
      <c r="J584" s="496"/>
      <c r="K584" s="291"/>
      <c r="L584" s="291"/>
      <c r="M584" s="291"/>
      <c r="N584" s="291"/>
      <c r="O584" s="2"/>
      <c r="P584" s="2"/>
      <c r="Q584" s="2"/>
      <c r="R584" s="2"/>
      <c r="S584" s="2"/>
      <c r="T584" s="2"/>
      <c r="U584" s="2"/>
      <c r="V584" s="2"/>
      <c r="W584" s="2"/>
    </row>
    <row r="585" spans="1:23" ht="15.75" customHeight="1" x14ac:dyDescent="0.2">
      <c r="A585" s="2"/>
      <c r="B585" s="2"/>
      <c r="C585" s="2"/>
      <c r="D585" s="2"/>
      <c r="E585" s="2"/>
      <c r="F585" s="2"/>
      <c r="G585" s="291"/>
      <c r="H585" s="291"/>
      <c r="I585" s="496"/>
      <c r="J585" s="496"/>
      <c r="K585" s="291"/>
      <c r="L585" s="291"/>
      <c r="M585" s="291"/>
      <c r="N585" s="291"/>
      <c r="O585" s="2"/>
      <c r="P585" s="2"/>
      <c r="Q585" s="2"/>
      <c r="R585" s="2"/>
      <c r="S585" s="2"/>
      <c r="T585" s="2"/>
      <c r="U585" s="2"/>
      <c r="V585" s="2"/>
      <c r="W585" s="2"/>
    </row>
    <row r="586" spans="1:23" ht="15.75" customHeight="1" x14ac:dyDescent="0.2">
      <c r="A586" s="2"/>
      <c r="B586" s="2"/>
      <c r="C586" s="2"/>
      <c r="D586" s="2"/>
      <c r="E586" s="2"/>
      <c r="F586" s="2"/>
      <c r="G586" s="291"/>
      <c r="H586" s="291"/>
      <c r="I586" s="496"/>
      <c r="J586" s="496"/>
      <c r="K586" s="291"/>
      <c r="L586" s="291"/>
      <c r="M586" s="291"/>
      <c r="N586" s="291"/>
      <c r="O586" s="2"/>
      <c r="P586" s="2"/>
      <c r="Q586" s="2"/>
      <c r="R586" s="2"/>
      <c r="S586" s="2"/>
      <c r="T586" s="2"/>
      <c r="U586" s="2"/>
      <c r="V586" s="2"/>
      <c r="W586" s="2"/>
    </row>
    <row r="587" spans="1:23" ht="15.75" customHeight="1" x14ac:dyDescent="0.2">
      <c r="A587" s="2"/>
      <c r="B587" s="2"/>
      <c r="C587" s="2"/>
      <c r="D587" s="2"/>
      <c r="E587" s="2"/>
      <c r="F587" s="2"/>
      <c r="G587" s="291"/>
      <c r="H587" s="291"/>
      <c r="I587" s="496"/>
      <c r="J587" s="496"/>
      <c r="K587" s="291"/>
      <c r="L587" s="291"/>
      <c r="M587" s="291"/>
      <c r="N587" s="291"/>
      <c r="O587" s="2"/>
      <c r="P587" s="2"/>
      <c r="Q587" s="2"/>
      <c r="R587" s="2"/>
      <c r="S587" s="2"/>
      <c r="T587" s="2"/>
      <c r="U587" s="2"/>
      <c r="V587" s="2"/>
      <c r="W587" s="2"/>
    </row>
    <row r="588" spans="1:23" ht="15.75" customHeight="1" x14ac:dyDescent="0.2">
      <c r="A588" s="2"/>
      <c r="B588" s="2"/>
      <c r="C588" s="2"/>
      <c r="D588" s="2"/>
      <c r="E588" s="2"/>
      <c r="F588" s="2"/>
      <c r="G588" s="291"/>
      <c r="H588" s="291"/>
      <c r="I588" s="496"/>
      <c r="J588" s="496"/>
      <c r="K588" s="291"/>
      <c r="L588" s="291"/>
      <c r="M588" s="291"/>
      <c r="N588" s="291"/>
      <c r="O588" s="2"/>
      <c r="P588" s="2"/>
      <c r="Q588" s="2"/>
      <c r="R588" s="2"/>
      <c r="S588" s="2"/>
      <c r="T588" s="2"/>
      <c r="U588" s="2"/>
      <c r="V588" s="2"/>
      <c r="W588" s="2"/>
    </row>
    <row r="589" spans="1:23" ht="15.75" customHeight="1" x14ac:dyDescent="0.2">
      <c r="A589" s="2"/>
      <c r="B589" s="2"/>
      <c r="C589" s="2"/>
      <c r="D589" s="2"/>
      <c r="E589" s="2"/>
      <c r="F589" s="2"/>
      <c r="G589" s="291"/>
      <c r="H589" s="291"/>
      <c r="I589" s="496"/>
      <c r="J589" s="496"/>
      <c r="K589" s="291"/>
      <c r="L589" s="291"/>
      <c r="M589" s="291"/>
      <c r="N589" s="291"/>
      <c r="O589" s="2"/>
      <c r="P589" s="2"/>
      <c r="Q589" s="2"/>
      <c r="R589" s="2"/>
      <c r="S589" s="2"/>
      <c r="T589" s="2"/>
      <c r="U589" s="2"/>
      <c r="V589" s="2"/>
      <c r="W589" s="2"/>
    </row>
    <row r="590" spans="1:23" ht="15.75" customHeight="1" x14ac:dyDescent="0.2">
      <c r="A590" s="2"/>
      <c r="B590" s="2"/>
      <c r="C590" s="2"/>
      <c r="D590" s="2"/>
      <c r="E590" s="2"/>
      <c r="F590" s="2"/>
      <c r="G590" s="291"/>
      <c r="H590" s="291"/>
      <c r="I590" s="496"/>
      <c r="J590" s="496"/>
      <c r="K590" s="291"/>
      <c r="L590" s="291"/>
      <c r="M590" s="291"/>
      <c r="N590" s="291"/>
      <c r="O590" s="2"/>
      <c r="P590" s="2"/>
      <c r="Q590" s="2"/>
      <c r="R590" s="2"/>
      <c r="S590" s="2"/>
      <c r="T590" s="2"/>
      <c r="U590" s="2"/>
      <c r="V590" s="2"/>
      <c r="W590" s="2"/>
    </row>
    <row r="591" spans="1:23" ht="15.75" customHeight="1" x14ac:dyDescent="0.2">
      <c r="A591" s="2"/>
      <c r="B591" s="2"/>
      <c r="C591" s="2"/>
      <c r="D591" s="2"/>
      <c r="E591" s="2"/>
      <c r="F591" s="2"/>
      <c r="G591" s="291"/>
      <c r="H591" s="291"/>
      <c r="I591" s="496"/>
      <c r="J591" s="496"/>
      <c r="K591" s="291"/>
      <c r="L591" s="291"/>
      <c r="M591" s="291"/>
      <c r="N591" s="291"/>
      <c r="O591" s="2"/>
      <c r="P591" s="2"/>
      <c r="Q591" s="2"/>
      <c r="R591" s="2"/>
      <c r="S591" s="2"/>
      <c r="T591" s="2"/>
      <c r="U591" s="2"/>
      <c r="V591" s="2"/>
      <c r="W591" s="2"/>
    </row>
    <row r="592" spans="1:23" ht="15.75" customHeight="1" x14ac:dyDescent="0.2">
      <c r="A592" s="2"/>
      <c r="B592" s="2"/>
      <c r="C592" s="2"/>
      <c r="D592" s="2"/>
      <c r="E592" s="2"/>
      <c r="F592" s="2"/>
      <c r="G592" s="291"/>
      <c r="H592" s="291"/>
      <c r="I592" s="496"/>
      <c r="J592" s="496"/>
      <c r="K592" s="291"/>
      <c r="L592" s="291"/>
      <c r="M592" s="291"/>
      <c r="N592" s="291"/>
      <c r="O592" s="2"/>
      <c r="P592" s="2"/>
      <c r="Q592" s="2"/>
      <c r="R592" s="2"/>
      <c r="S592" s="2"/>
      <c r="T592" s="2"/>
      <c r="U592" s="2"/>
      <c r="V592" s="2"/>
      <c r="W592" s="2"/>
    </row>
    <row r="593" spans="1:23" ht="15.75" customHeight="1" x14ac:dyDescent="0.2">
      <c r="A593" s="2"/>
      <c r="B593" s="2"/>
      <c r="C593" s="2"/>
      <c r="D593" s="2"/>
      <c r="E593" s="2"/>
      <c r="F593" s="2"/>
      <c r="G593" s="291"/>
      <c r="H593" s="291"/>
      <c r="I593" s="496"/>
      <c r="J593" s="496"/>
      <c r="K593" s="291"/>
      <c r="L593" s="291"/>
      <c r="M593" s="291"/>
      <c r="N593" s="291"/>
      <c r="O593" s="2"/>
      <c r="P593" s="2"/>
      <c r="Q593" s="2"/>
      <c r="R593" s="2"/>
      <c r="S593" s="2"/>
      <c r="T593" s="2"/>
      <c r="U593" s="2"/>
      <c r="V593" s="2"/>
      <c r="W593" s="2"/>
    </row>
    <row r="594" spans="1:23" ht="15.75" customHeight="1" x14ac:dyDescent="0.2">
      <c r="A594" s="2"/>
      <c r="B594" s="2"/>
      <c r="C594" s="2"/>
      <c r="D594" s="2"/>
      <c r="E594" s="2"/>
      <c r="F594" s="2"/>
      <c r="G594" s="291"/>
      <c r="H594" s="291"/>
      <c r="I594" s="496"/>
      <c r="J594" s="496"/>
      <c r="K594" s="291"/>
      <c r="L594" s="291"/>
      <c r="M594" s="291"/>
      <c r="N594" s="291"/>
      <c r="O594" s="2"/>
      <c r="P594" s="2"/>
      <c r="Q594" s="2"/>
      <c r="R594" s="2"/>
      <c r="S594" s="2"/>
      <c r="T594" s="2"/>
      <c r="U594" s="2"/>
      <c r="V594" s="2"/>
      <c r="W594" s="2"/>
    </row>
    <row r="595" spans="1:23" ht="15.75" customHeight="1" x14ac:dyDescent="0.2">
      <c r="A595" s="2"/>
      <c r="B595" s="2"/>
      <c r="C595" s="2"/>
      <c r="D595" s="2"/>
      <c r="E595" s="2"/>
      <c r="F595" s="2"/>
      <c r="G595" s="291"/>
      <c r="H595" s="291"/>
      <c r="I595" s="496"/>
      <c r="J595" s="496"/>
      <c r="K595" s="291"/>
      <c r="L595" s="291"/>
      <c r="M595" s="291"/>
      <c r="N595" s="291"/>
      <c r="O595" s="2"/>
      <c r="P595" s="2"/>
      <c r="Q595" s="2"/>
      <c r="R595" s="2"/>
      <c r="S595" s="2"/>
      <c r="T595" s="2"/>
      <c r="U595" s="2"/>
      <c r="V595" s="2"/>
      <c r="W595" s="2"/>
    </row>
    <row r="596" spans="1:23" ht="15.75" customHeight="1" x14ac:dyDescent="0.2">
      <c r="A596" s="2"/>
      <c r="B596" s="2"/>
      <c r="C596" s="2"/>
      <c r="D596" s="2"/>
      <c r="E596" s="2"/>
      <c r="F596" s="2"/>
      <c r="G596" s="291"/>
      <c r="H596" s="291"/>
      <c r="I596" s="496"/>
      <c r="J596" s="496"/>
      <c r="K596" s="291"/>
      <c r="L596" s="291"/>
      <c r="M596" s="291"/>
      <c r="N596" s="291"/>
      <c r="O596" s="2"/>
      <c r="P596" s="2"/>
      <c r="Q596" s="2"/>
      <c r="R596" s="2"/>
      <c r="S596" s="2"/>
      <c r="T596" s="2"/>
      <c r="U596" s="2"/>
      <c r="V596" s="2"/>
      <c r="W596" s="2"/>
    </row>
    <row r="597" spans="1:23" ht="15.75" customHeight="1" x14ac:dyDescent="0.2">
      <c r="A597" s="2"/>
      <c r="B597" s="2"/>
      <c r="C597" s="2"/>
      <c r="D597" s="2"/>
      <c r="E597" s="2"/>
      <c r="F597" s="2"/>
      <c r="G597" s="291"/>
      <c r="H597" s="291"/>
      <c r="I597" s="496"/>
      <c r="J597" s="496"/>
      <c r="K597" s="291"/>
      <c r="L597" s="291"/>
      <c r="M597" s="291"/>
      <c r="N597" s="291"/>
      <c r="O597" s="2"/>
      <c r="P597" s="2"/>
      <c r="Q597" s="2"/>
      <c r="R597" s="2"/>
      <c r="S597" s="2"/>
      <c r="T597" s="2"/>
      <c r="U597" s="2"/>
      <c r="V597" s="2"/>
      <c r="W597" s="2"/>
    </row>
    <row r="598" spans="1:23" ht="15.75" customHeight="1" x14ac:dyDescent="0.2">
      <c r="A598" s="2"/>
      <c r="B598" s="2"/>
      <c r="C598" s="2"/>
      <c r="D598" s="2"/>
      <c r="E598" s="2"/>
      <c r="F598" s="2"/>
      <c r="G598" s="291"/>
      <c r="H598" s="291"/>
      <c r="I598" s="496"/>
      <c r="J598" s="496"/>
      <c r="K598" s="291"/>
      <c r="L598" s="291"/>
      <c r="M598" s="291"/>
      <c r="N598" s="291"/>
      <c r="O598" s="2"/>
      <c r="P598" s="2"/>
      <c r="Q598" s="2"/>
      <c r="R598" s="2"/>
      <c r="S598" s="2"/>
      <c r="T598" s="2"/>
      <c r="U598" s="2"/>
      <c r="V598" s="2"/>
      <c r="W598" s="2"/>
    </row>
    <row r="599" spans="1:23" ht="15.75" customHeight="1" x14ac:dyDescent="0.2">
      <c r="A599" s="2"/>
      <c r="B599" s="2"/>
      <c r="C599" s="2"/>
      <c r="D599" s="2"/>
      <c r="E599" s="2"/>
      <c r="F599" s="2"/>
      <c r="G599" s="291"/>
      <c r="H599" s="291"/>
      <c r="I599" s="496"/>
      <c r="J599" s="496"/>
      <c r="K599" s="291"/>
      <c r="L599" s="291"/>
      <c r="M599" s="291"/>
      <c r="N599" s="291"/>
      <c r="O599" s="2"/>
      <c r="P599" s="2"/>
      <c r="Q599" s="2"/>
      <c r="R599" s="2"/>
      <c r="S599" s="2"/>
      <c r="T599" s="2"/>
      <c r="U599" s="2"/>
      <c r="V599" s="2"/>
      <c r="W599" s="2"/>
    </row>
    <row r="600" spans="1:23" ht="15.75" customHeight="1" x14ac:dyDescent="0.2">
      <c r="A600" s="2"/>
      <c r="B600" s="2"/>
      <c r="C600" s="2"/>
      <c r="D600" s="2"/>
      <c r="E600" s="2"/>
      <c r="F600" s="2"/>
      <c r="G600" s="291"/>
      <c r="H600" s="291"/>
      <c r="I600" s="496"/>
      <c r="J600" s="496"/>
      <c r="K600" s="291"/>
      <c r="L600" s="291"/>
      <c r="M600" s="291"/>
      <c r="N600" s="291"/>
      <c r="O600" s="2"/>
      <c r="P600" s="2"/>
      <c r="Q600" s="2"/>
      <c r="R600" s="2"/>
      <c r="S600" s="2"/>
      <c r="T600" s="2"/>
      <c r="U600" s="2"/>
      <c r="V600" s="2"/>
      <c r="W600" s="2"/>
    </row>
    <row r="601" spans="1:23" ht="15.75" customHeight="1" x14ac:dyDescent="0.2">
      <c r="A601" s="2"/>
      <c r="B601" s="2"/>
      <c r="C601" s="2"/>
      <c r="D601" s="2"/>
      <c r="E601" s="2"/>
      <c r="F601" s="2"/>
      <c r="G601" s="291"/>
      <c r="H601" s="291"/>
      <c r="I601" s="496"/>
      <c r="J601" s="496"/>
      <c r="K601" s="291"/>
      <c r="L601" s="291"/>
      <c r="M601" s="291"/>
      <c r="N601" s="291"/>
      <c r="O601" s="2"/>
      <c r="P601" s="2"/>
      <c r="Q601" s="2"/>
      <c r="R601" s="2"/>
      <c r="S601" s="2"/>
      <c r="T601" s="2"/>
      <c r="U601" s="2"/>
      <c r="V601" s="2"/>
      <c r="W601" s="2"/>
    </row>
    <row r="602" spans="1:23" ht="15.75" customHeight="1" x14ac:dyDescent="0.2">
      <c r="A602" s="2"/>
      <c r="B602" s="2"/>
      <c r="C602" s="2"/>
      <c r="D602" s="2"/>
      <c r="E602" s="2"/>
      <c r="F602" s="2"/>
      <c r="G602" s="291"/>
      <c r="H602" s="291"/>
      <c r="I602" s="496"/>
      <c r="J602" s="496"/>
      <c r="K602" s="291"/>
      <c r="L602" s="291"/>
      <c r="M602" s="291"/>
      <c r="N602" s="291"/>
      <c r="O602" s="2"/>
      <c r="P602" s="2"/>
      <c r="Q602" s="2"/>
      <c r="R602" s="2"/>
      <c r="S602" s="2"/>
      <c r="T602" s="2"/>
      <c r="U602" s="2"/>
      <c r="V602" s="2"/>
      <c r="W602" s="2"/>
    </row>
    <row r="603" spans="1:23" ht="15.75" customHeight="1" x14ac:dyDescent="0.2">
      <c r="A603" s="2"/>
      <c r="B603" s="2"/>
      <c r="C603" s="2"/>
      <c r="D603" s="2"/>
      <c r="E603" s="2"/>
      <c r="F603" s="2"/>
      <c r="G603" s="291"/>
      <c r="H603" s="291"/>
      <c r="I603" s="496"/>
      <c r="J603" s="496"/>
      <c r="K603" s="291"/>
      <c r="L603" s="291"/>
      <c r="M603" s="291"/>
      <c r="N603" s="291"/>
      <c r="O603" s="2"/>
      <c r="P603" s="2"/>
      <c r="Q603" s="2"/>
      <c r="R603" s="2"/>
      <c r="S603" s="2"/>
      <c r="T603" s="2"/>
      <c r="U603" s="2"/>
      <c r="V603" s="2"/>
      <c r="W603" s="2"/>
    </row>
    <row r="604" spans="1:23" ht="15.75" customHeight="1" x14ac:dyDescent="0.2">
      <c r="A604" s="2"/>
      <c r="B604" s="2"/>
      <c r="C604" s="2"/>
      <c r="D604" s="2"/>
      <c r="E604" s="2"/>
      <c r="F604" s="2"/>
      <c r="G604" s="291"/>
      <c r="H604" s="291"/>
      <c r="I604" s="496"/>
      <c r="J604" s="496"/>
      <c r="K604" s="291"/>
      <c r="L604" s="291"/>
      <c r="M604" s="291"/>
      <c r="N604" s="291"/>
      <c r="O604" s="2"/>
      <c r="P604" s="2"/>
      <c r="Q604" s="2"/>
      <c r="R604" s="2"/>
      <c r="S604" s="2"/>
      <c r="T604" s="2"/>
      <c r="U604" s="2"/>
      <c r="V604" s="2"/>
      <c r="W604" s="2"/>
    </row>
    <row r="605" spans="1:23" ht="15.75" customHeight="1" x14ac:dyDescent="0.2">
      <c r="A605" s="2"/>
      <c r="B605" s="2"/>
      <c r="C605" s="2"/>
      <c r="D605" s="2"/>
      <c r="E605" s="2"/>
      <c r="F605" s="2"/>
      <c r="G605" s="291"/>
      <c r="H605" s="291"/>
      <c r="I605" s="496"/>
      <c r="J605" s="496"/>
      <c r="K605" s="291"/>
      <c r="L605" s="291"/>
      <c r="M605" s="291"/>
      <c r="N605" s="291"/>
      <c r="O605" s="2"/>
      <c r="P605" s="2"/>
      <c r="Q605" s="2"/>
      <c r="R605" s="2"/>
      <c r="S605" s="2"/>
      <c r="T605" s="2"/>
      <c r="U605" s="2"/>
      <c r="V605" s="2"/>
      <c r="W605" s="2"/>
    </row>
    <row r="606" spans="1:23" ht="15.75" customHeight="1" x14ac:dyDescent="0.2">
      <c r="A606" s="2"/>
      <c r="B606" s="2"/>
      <c r="C606" s="2"/>
      <c r="D606" s="2"/>
      <c r="E606" s="2"/>
      <c r="F606" s="2"/>
      <c r="G606" s="291"/>
      <c r="H606" s="291"/>
      <c r="I606" s="496"/>
      <c r="J606" s="496"/>
      <c r="K606" s="291"/>
      <c r="L606" s="291"/>
      <c r="M606" s="291"/>
      <c r="N606" s="291"/>
      <c r="O606" s="2"/>
      <c r="P606" s="2"/>
      <c r="Q606" s="2"/>
      <c r="R606" s="2"/>
      <c r="S606" s="2"/>
      <c r="T606" s="2"/>
      <c r="U606" s="2"/>
      <c r="V606" s="2"/>
      <c r="W606" s="2"/>
    </row>
    <row r="607" spans="1:23" ht="15.75" customHeight="1" x14ac:dyDescent="0.2">
      <c r="A607" s="2"/>
      <c r="B607" s="2"/>
      <c r="C607" s="2"/>
      <c r="D607" s="2"/>
      <c r="E607" s="2"/>
      <c r="F607" s="2"/>
      <c r="G607" s="291"/>
      <c r="H607" s="291"/>
      <c r="I607" s="496"/>
      <c r="J607" s="496"/>
      <c r="K607" s="291"/>
      <c r="L607" s="291"/>
      <c r="M607" s="291"/>
      <c r="N607" s="291"/>
      <c r="O607" s="2"/>
      <c r="P607" s="2"/>
      <c r="Q607" s="2"/>
      <c r="R607" s="2"/>
      <c r="S607" s="2"/>
      <c r="T607" s="2"/>
      <c r="U607" s="2"/>
      <c r="V607" s="2"/>
      <c r="W607" s="2"/>
    </row>
    <row r="608" spans="1:23" ht="15.75" customHeight="1" x14ac:dyDescent="0.2">
      <c r="A608" s="2"/>
      <c r="B608" s="2"/>
      <c r="C608" s="2"/>
      <c r="D608" s="2"/>
      <c r="E608" s="2"/>
      <c r="F608" s="2"/>
      <c r="G608" s="291"/>
      <c r="H608" s="291"/>
      <c r="I608" s="496"/>
      <c r="J608" s="496"/>
      <c r="K608" s="291"/>
      <c r="L608" s="291"/>
      <c r="M608" s="291"/>
      <c r="N608" s="291"/>
      <c r="O608" s="2"/>
      <c r="P608" s="2"/>
      <c r="Q608" s="2"/>
      <c r="R608" s="2"/>
      <c r="S608" s="2"/>
      <c r="T608" s="2"/>
      <c r="U608" s="2"/>
      <c r="V608" s="2"/>
      <c r="W608" s="2"/>
    </row>
    <row r="609" spans="1:23" ht="15.75" customHeight="1" x14ac:dyDescent="0.2">
      <c r="A609" s="2"/>
      <c r="B609" s="2"/>
      <c r="C609" s="2"/>
      <c r="D609" s="2"/>
      <c r="E609" s="2"/>
      <c r="F609" s="2"/>
      <c r="G609" s="291"/>
      <c r="H609" s="291"/>
      <c r="I609" s="496"/>
      <c r="J609" s="496"/>
      <c r="K609" s="291"/>
      <c r="L609" s="291"/>
      <c r="M609" s="291"/>
      <c r="N609" s="291"/>
      <c r="O609" s="2"/>
      <c r="P609" s="2"/>
      <c r="Q609" s="2"/>
      <c r="R609" s="2"/>
      <c r="S609" s="2"/>
      <c r="T609" s="2"/>
      <c r="U609" s="2"/>
      <c r="V609" s="2"/>
      <c r="W609" s="2"/>
    </row>
    <row r="610" spans="1:23" ht="15.75" customHeight="1" x14ac:dyDescent="0.2">
      <c r="A610" s="2"/>
      <c r="B610" s="2"/>
      <c r="C610" s="2"/>
      <c r="D610" s="2"/>
      <c r="E610" s="2"/>
      <c r="F610" s="2"/>
      <c r="G610" s="291"/>
      <c r="H610" s="291"/>
      <c r="I610" s="496"/>
      <c r="J610" s="496"/>
      <c r="K610" s="291"/>
      <c r="L610" s="291"/>
      <c r="M610" s="291"/>
      <c r="N610" s="291"/>
      <c r="O610" s="2"/>
      <c r="P610" s="2"/>
      <c r="Q610" s="2"/>
      <c r="R610" s="2"/>
      <c r="S610" s="2"/>
      <c r="T610" s="2"/>
      <c r="U610" s="2"/>
      <c r="V610" s="2"/>
      <c r="W610" s="2"/>
    </row>
    <row r="611" spans="1:23" ht="15.75" customHeight="1" x14ac:dyDescent="0.2">
      <c r="A611" s="2"/>
      <c r="B611" s="2"/>
      <c r="C611" s="2"/>
      <c r="D611" s="2"/>
      <c r="E611" s="2"/>
      <c r="F611" s="2"/>
      <c r="G611" s="291"/>
      <c r="H611" s="291"/>
      <c r="I611" s="496"/>
      <c r="J611" s="496"/>
      <c r="K611" s="291"/>
      <c r="L611" s="291"/>
      <c r="M611" s="291"/>
      <c r="N611" s="291"/>
      <c r="O611" s="2"/>
      <c r="P611" s="2"/>
      <c r="Q611" s="2"/>
      <c r="R611" s="2"/>
      <c r="S611" s="2"/>
      <c r="T611" s="2"/>
      <c r="U611" s="2"/>
      <c r="V611" s="2"/>
      <c r="W611" s="2"/>
    </row>
    <row r="612" spans="1:23" ht="15.75" customHeight="1" x14ac:dyDescent="0.2">
      <c r="A612" s="2"/>
      <c r="B612" s="2"/>
      <c r="C612" s="2"/>
      <c r="D612" s="2"/>
      <c r="E612" s="2"/>
      <c r="F612" s="2"/>
      <c r="G612" s="291"/>
      <c r="H612" s="291"/>
      <c r="I612" s="496"/>
      <c r="J612" s="496"/>
      <c r="K612" s="291"/>
      <c r="L612" s="291"/>
      <c r="M612" s="291"/>
      <c r="N612" s="291"/>
      <c r="O612" s="2"/>
      <c r="P612" s="2"/>
      <c r="Q612" s="2"/>
      <c r="R612" s="2"/>
      <c r="S612" s="2"/>
      <c r="T612" s="2"/>
      <c r="U612" s="2"/>
      <c r="V612" s="2"/>
      <c r="W612" s="2"/>
    </row>
    <row r="613" spans="1:23" ht="15.75" customHeight="1" x14ac:dyDescent="0.2">
      <c r="A613" s="2"/>
      <c r="B613" s="2"/>
      <c r="C613" s="2"/>
      <c r="D613" s="2"/>
      <c r="E613" s="2"/>
      <c r="F613" s="2"/>
      <c r="G613" s="291"/>
      <c r="H613" s="291"/>
      <c r="I613" s="496"/>
      <c r="J613" s="496"/>
      <c r="K613" s="291"/>
      <c r="L613" s="291"/>
      <c r="M613" s="291"/>
      <c r="N613" s="291"/>
      <c r="O613" s="2"/>
      <c r="P613" s="2"/>
      <c r="Q613" s="2"/>
      <c r="R613" s="2"/>
      <c r="S613" s="2"/>
      <c r="T613" s="2"/>
      <c r="U613" s="2"/>
      <c r="V613" s="2"/>
      <c r="W613" s="2"/>
    </row>
    <row r="614" spans="1:23" ht="15.75" customHeight="1" x14ac:dyDescent="0.2">
      <c r="A614" s="2"/>
      <c r="B614" s="2"/>
      <c r="C614" s="2"/>
      <c r="D614" s="2"/>
      <c r="E614" s="2"/>
      <c r="F614" s="2"/>
      <c r="G614" s="291"/>
      <c r="H614" s="291"/>
      <c r="I614" s="496"/>
      <c r="J614" s="496"/>
      <c r="K614" s="291"/>
      <c r="L614" s="291"/>
      <c r="M614" s="291"/>
      <c r="N614" s="291"/>
      <c r="O614" s="2"/>
      <c r="P614" s="2"/>
      <c r="Q614" s="2"/>
      <c r="R614" s="2"/>
      <c r="S614" s="2"/>
      <c r="T614" s="2"/>
      <c r="U614" s="2"/>
      <c r="V614" s="2"/>
      <c r="W614" s="2"/>
    </row>
    <row r="615" spans="1:23" ht="15.75" customHeight="1" x14ac:dyDescent="0.2">
      <c r="A615" s="2"/>
      <c r="B615" s="2"/>
      <c r="C615" s="2"/>
      <c r="D615" s="2"/>
      <c r="E615" s="2"/>
      <c r="F615" s="2"/>
      <c r="G615" s="291"/>
      <c r="H615" s="291"/>
      <c r="I615" s="496"/>
      <c r="J615" s="496"/>
      <c r="K615" s="291"/>
      <c r="L615" s="291"/>
      <c r="M615" s="291"/>
      <c r="N615" s="291"/>
      <c r="O615" s="2"/>
      <c r="P615" s="2"/>
      <c r="Q615" s="2"/>
      <c r="R615" s="2"/>
      <c r="S615" s="2"/>
      <c r="T615" s="2"/>
      <c r="U615" s="2"/>
      <c r="V615" s="2"/>
      <c r="W615" s="2"/>
    </row>
    <row r="616" spans="1:23" ht="15.75" customHeight="1" x14ac:dyDescent="0.2">
      <c r="A616" s="2"/>
      <c r="B616" s="2"/>
      <c r="C616" s="2"/>
      <c r="D616" s="2"/>
      <c r="E616" s="2"/>
      <c r="F616" s="2"/>
      <c r="G616" s="291"/>
      <c r="H616" s="291"/>
      <c r="I616" s="496"/>
      <c r="J616" s="496"/>
      <c r="K616" s="291"/>
      <c r="L616" s="291"/>
      <c r="M616" s="291"/>
      <c r="N616" s="291"/>
      <c r="O616" s="2"/>
      <c r="P616" s="2"/>
      <c r="Q616" s="2"/>
      <c r="R616" s="2"/>
      <c r="S616" s="2"/>
      <c r="T616" s="2"/>
      <c r="U616" s="2"/>
      <c r="V616" s="2"/>
      <c r="W616" s="2"/>
    </row>
    <row r="617" spans="1:23" ht="15.75" customHeight="1" x14ac:dyDescent="0.2">
      <c r="A617" s="2"/>
      <c r="B617" s="2"/>
      <c r="C617" s="2"/>
      <c r="D617" s="2"/>
      <c r="E617" s="2"/>
      <c r="F617" s="2"/>
      <c r="G617" s="291"/>
      <c r="H617" s="291"/>
      <c r="I617" s="496"/>
      <c r="J617" s="496"/>
      <c r="K617" s="291"/>
      <c r="L617" s="291"/>
      <c r="M617" s="291"/>
      <c r="N617" s="291"/>
      <c r="O617" s="2"/>
      <c r="P617" s="2"/>
      <c r="Q617" s="2"/>
      <c r="R617" s="2"/>
      <c r="S617" s="2"/>
      <c r="T617" s="2"/>
      <c r="U617" s="2"/>
      <c r="V617" s="2"/>
      <c r="W617" s="2"/>
    </row>
    <row r="618" spans="1:23" ht="15.75" customHeight="1" x14ac:dyDescent="0.2">
      <c r="A618" s="2"/>
      <c r="B618" s="2"/>
      <c r="C618" s="2"/>
      <c r="D618" s="2"/>
      <c r="E618" s="2"/>
      <c r="F618" s="2"/>
      <c r="G618" s="291"/>
      <c r="H618" s="291"/>
      <c r="I618" s="496"/>
      <c r="J618" s="496"/>
      <c r="K618" s="291"/>
      <c r="L618" s="291"/>
      <c r="M618" s="291"/>
      <c r="N618" s="291"/>
      <c r="O618" s="2"/>
      <c r="P618" s="2"/>
      <c r="Q618" s="2"/>
      <c r="R618" s="2"/>
      <c r="S618" s="2"/>
      <c r="T618" s="2"/>
      <c r="U618" s="2"/>
      <c r="V618" s="2"/>
      <c r="W618" s="2"/>
    </row>
    <row r="619" spans="1:23" ht="15.75" customHeight="1" x14ac:dyDescent="0.2">
      <c r="A619" s="2"/>
      <c r="B619" s="2"/>
      <c r="C619" s="2"/>
      <c r="D619" s="2"/>
      <c r="E619" s="2"/>
      <c r="F619" s="2"/>
      <c r="G619" s="291"/>
      <c r="H619" s="291"/>
      <c r="I619" s="496"/>
      <c r="J619" s="496"/>
      <c r="K619" s="291"/>
      <c r="L619" s="291"/>
      <c r="M619" s="291"/>
      <c r="N619" s="291"/>
      <c r="O619" s="2"/>
      <c r="P619" s="2"/>
      <c r="Q619" s="2"/>
      <c r="R619" s="2"/>
      <c r="S619" s="2"/>
      <c r="T619" s="2"/>
      <c r="U619" s="2"/>
      <c r="V619" s="2"/>
      <c r="W619" s="2"/>
    </row>
    <row r="620" spans="1:23" ht="15.75" customHeight="1" x14ac:dyDescent="0.2">
      <c r="A620" s="2"/>
      <c r="B620" s="2"/>
      <c r="C620" s="2"/>
      <c r="D620" s="2"/>
      <c r="E620" s="2"/>
      <c r="F620" s="2"/>
      <c r="G620" s="291"/>
      <c r="H620" s="291"/>
      <c r="I620" s="496"/>
      <c r="J620" s="496"/>
      <c r="K620" s="291"/>
      <c r="L620" s="291"/>
      <c r="M620" s="291"/>
      <c r="N620" s="291"/>
      <c r="O620" s="2"/>
      <c r="P620" s="2"/>
      <c r="Q620" s="2"/>
      <c r="R620" s="2"/>
      <c r="S620" s="2"/>
      <c r="T620" s="2"/>
      <c r="U620" s="2"/>
      <c r="V620" s="2"/>
      <c r="W620" s="2"/>
    </row>
    <row r="621" spans="1:23" ht="15.75" customHeight="1" x14ac:dyDescent="0.2">
      <c r="A621" s="2"/>
      <c r="B621" s="2"/>
      <c r="C621" s="2"/>
      <c r="D621" s="2"/>
      <c r="E621" s="2"/>
      <c r="F621" s="2"/>
      <c r="G621" s="291"/>
      <c r="H621" s="291"/>
      <c r="I621" s="496"/>
      <c r="J621" s="496"/>
      <c r="K621" s="291"/>
      <c r="L621" s="291"/>
      <c r="M621" s="291"/>
      <c r="N621" s="291"/>
      <c r="O621" s="2"/>
      <c r="P621" s="2"/>
      <c r="Q621" s="2"/>
      <c r="R621" s="2"/>
      <c r="S621" s="2"/>
      <c r="T621" s="2"/>
      <c r="U621" s="2"/>
      <c r="V621" s="2"/>
      <c r="W621" s="2"/>
    </row>
    <row r="622" spans="1:23" ht="15.75" customHeight="1" x14ac:dyDescent="0.2">
      <c r="A622" s="2"/>
      <c r="B622" s="2"/>
      <c r="C622" s="2"/>
      <c r="D622" s="2"/>
      <c r="E622" s="2"/>
      <c r="F622" s="2"/>
      <c r="G622" s="291"/>
      <c r="H622" s="291"/>
      <c r="I622" s="496"/>
      <c r="J622" s="496"/>
      <c r="K622" s="291"/>
      <c r="L622" s="291"/>
      <c r="M622" s="291"/>
      <c r="N622" s="291"/>
      <c r="O622" s="2"/>
      <c r="P622" s="2"/>
      <c r="Q622" s="2"/>
      <c r="R622" s="2"/>
      <c r="S622" s="2"/>
      <c r="T622" s="2"/>
      <c r="U622" s="2"/>
      <c r="V622" s="2"/>
      <c r="W622" s="2"/>
    </row>
    <row r="623" spans="1:23" ht="15.75" customHeight="1" x14ac:dyDescent="0.2">
      <c r="A623" s="2"/>
      <c r="B623" s="2"/>
      <c r="C623" s="2"/>
      <c r="D623" s="2"/>
      <c r="E623" s="2"/>
      <c r="F623" s="2"/>
      <c r="G623" s="291"/>
      <c r="H623" s="291"/>
      <c r="I623" s="496"/>
      <c r="J623" s="496"/>
      <c r="K623" s="291"/>
      <c r="L623" s="291"/>
      <c r="M623" s="291"/>
      <c r="N623" s="291"/>
      <c r="O623" s="2"/>
      <c r="P623" s="2"/>
      <c r="Q623" s="2"/>
      <c r="R623" s="2"/>
      <c r="S623" s="2"/>
      <c r="T623" s="2"/>
      <c r="U623" s="2"/>
      <c r="V623" s="2"/>
      <c r="W623" s="2"/>
    </row>
    <row r="624" spans="1:23" ht="15.75" customHeight="1" x14ac:dyDescent="0.2">
      <c r="A624" s="2"/>
      <c r="B624" s="2"/>
      <c r="C624" s="2"/>
      <c r="D624" s="2"/>
      <c r="E624" s="2"/>
      <c r="F624" s="2"/>
      <c r="G624" s="291"/>
      <c r="H624" s="291"/>
      <c r="I624" s="496"/>
      <c r="J624" s="496"/>
      <c r="K624" s="291"/>
      <c r="L624" s="291"/>
      <c r="M624" s="291"/>
      <c r="N624" s="291"/>
      <c r="O624" s="2"/>
      <c r="P624" s="2"/>
      <c r="Q624" s="2"/>
      <c r="R624" s="2"/>
      <c r="S624" s="2"/>
      <c r="T624" s="2"/>
      <c r="U624" s="2"/>
      <c r="V624" s="2"/>
      <c r="W624" s="2"/>
    </row>
    <row r="625" spans="1:23" ht="15.75" customHeight="1" x14ac:dyDescent="0.2">
      <c r="A625" s="2"/>
      <c r="B625" s="2"/>
      <c r="C625" s="2"/>
      <c r="D625" s="2"/>
      <c r="E625" s="2"/>
      <c r="F625" s="2"/>
      <c r="G625" s="291"/>
      <c r="H625" s="291"/>
      <c r="I625" s="496"/>
      <c r="J625" s="496"/>
      <c r="K625" s="291"/>
      <c r="L625" s="291"/>
      <c r="M625" s="291"/>
      <c r="N625" s="291"/>
      <c r="O625" s="2"/>
      <c r="P625" s="2"/>
      <c r="Q625" s="2"/>
      <c r="R625" s="2"/>
      <c r="S625" s="2"/>
      <c r="T625" s="2"/>
      <c r="U625" s="2"/>
      <c r="V625" s="2"/>
      <c r="W625" s="2"/>
    </row>
    <row r="626" spans="1:23" ht="15.75" customHeight="1" x14ac:dyDescent="0.2">
      <c r="A626" s="2"/>
      <c r="B626" s="2"/>
      <c r="C626" s="2"/>
      <c r="D626" s="2"/>
      <c r="E626" s="2"/>
      <c r="F626" s="2"/>
      <c r="G626" s="291"/>
      <c r="H626" s="291"/>
      <c r="I626" s="496"/>
      <c r="J626" s="496"/>
      <c r="K626" s="291"/>
      <c r="L626" s="291"/>
      <c r="M626" s="291"/>
      <c r="N626" s="291"/>
      <c r="O626" s="2"/>
      <c r="P626" s="2"/>
      <c r="Q626" s="2"/>
      <c r="R626" s="2"/>
      <c r="S626" s="2"/>
      <c r="T626" s="2"/>
      <c r="U626" s="2"/>
      <c r="V626" s="2"/>
      <c r="W626" s="2"/>
    </row>
    <row r="627" spans="1:23" ht="15.75" customHeight="1" x14ac:dyDescent="0.2">
      <c r="A627" s="2"/>
      <c r="B627" s="2"/>
      <c r="C627" s="2"/>
      <c r="D627" s="2"/>
      <c r="E627" s="2"/>
      <c r="F627" s="2"/>
      <c r="G627" s="291"/>
      <c r="H627" s="291"/>
      <c r="I627" s="496"/>
      <c r="J627" s="496"/>
      <c r="K627" s="291"/>
      <c r="L627" s="291"/>
      <c r="M627" s="291"/>
      <c r="N627" s="291"/>
      <c r="O627" s="2"/>
      <c r="P627" s="2"/>
      <c r="Q627" s="2"/>
      <c r="R627" s="2"/>
      <c r="S627" s="2"/>
      <c r="T627" s="2"/>
      <c r="U627" s="2"/>
      <c r="V627" s="2"/>
      <c r="W627" s="2"/>
    </row>
    <row r="628" spans="1:23" ht="15.75" customHeight="1" x14ac:dyDescent="0.2">
      <c r="A628" s="2"/>
      <c r="B628" s="2"/>
      <c r="C628" s="2"/>
      <c r="D628" s="2"/>
      <c r="E628" s="2"/>
      <c r="F628" s="2"/>
      <c r="G628" s="291"/>
      <c r="H628" s="291"/>
      <c r="I628" s="496"/>
      <c r="J628" s="496"/>
      <c r="K628" s="291"/>
      <c r="L628" s="291"/>
      <c r="M628" s="291"/>
      <c r="N628" s="291"/>
      <c r="O628" s="2"/>
      <c r="P628" s="2"/>
      <c r="Q628" s="2"/>
      <c r="R628" s="2"/>
      <c r="S628" s="2"/>
      <c r="T628" s="2"/>
      <c r="U628" s="2"/>
      <c r="V628" s="2"/>
      <c r="W628" s="2"/>
    </row>
    <row r="629" spans="1:23" ht="15.75" customHeight="1" x14ac:dyDescent="0.2">
      <c r="A629" s="2"/>
      <c r="B629" s="2"/>
      <c r="C629" s="2"/>
      <c r="D629" s="2"/>
      <c r="E629" s="2"/>
      <c r="F629" s="2"/>
      <c r="G629" s="291"/>
      <c r="H629" s="291"/>
      <c r="I629" s="496"/>
      <c r="J629" s="496"/>
      <c r="K629" s="291"/>
      <c r="L629" s="291"/>
      <c r="M629" s="291"/>
      <c r="N629" s="291"/>
      <c r="O629" s="2"/>
      <c r="P629" s="2"/>
      <c r="Q629" s="2"/>
      <c r="R629" s="2"/>
      <c r="S629" s="2"/>
      <c r="T629" s="2"/>
      <c r="U629" s="2"/>
      <c r="V629" s="2"/>
      <c r="W629" s="2"/>
    </row>
    <row r="630" spans="1:23" ht="15.75" customHeight="1" x14ac:dyDescent="0.2">
      <c r="A630" s="2"/>
      <c r="B630" s="2"/>
      <c r="C630" s="2"/>
      <c r="D630" s="2"/>
      <c r="E630" s="2"/>
      <c r="F630" s="2"/>
      <c r="G630" s="291"/>
      <c r="H630" s="291"/>
      <c r="I630" s="496"/>
      <c r="J630" s="496"/>
      <c r="K630" s="291"/>
      <c r="L630" s="291"/>
      <c r="M630" s="291"/>
      <c r="N630" s="291"/>
      <c r="O630" s="2"/>
      <c r="P630" s="2"/>
      <c r="Q630" s="2"/>
      <c r="R630" s="2"/>
      <c r="S630" s="2"/>
      <c r="T630" s="2"/>
      <c r="U630" s="2"/>
      <c r="V630" s="2"/>
      <c r="W630" s="2"/>
    </row>
    <row r="631" spans="1:23" ht="15.75" customHeight="1" x14ac:dyDescent="0.2">
      <c r="A631" s="2"/>
      <c r="B631" s="2"/>
      <c r="C631" s="2"/>
      <c r="D631" s="2"/>
      <c r="E631" s="2"/>
      <c r="F631" s="2"/>
      <c r="G631" s="291"/>
      <c r="H631" s="291"/>
      <c r="I631" s="496"/>
      <c r="J631" s="496"/>
      <c r="K631" s="291"/>
      <c r="L631" s="291"/>
      <c r="M631" s="291"/>
      <c r="N631" s="291"/>
      <c r="O631" s="2"/>
      <c r="P631" s="2"/>
      <c r="Q631" s="2"/>
      <c r="R631" s="2"/>
      <c r="S631" s="2"/>
      <c r="T631" s="2"/>
      <c r="U631" s="2"/>
      <c r="V631" s="2"/>
      <c r="W631" s="2"/>
    </row>
    <row r="632" spans="1:23" ht="15.75" customHeight="1" x14ac:dyDescent="0.2">
      <c r="A632" s="2"/>
      <c r="B632" s="2"/>
      <c r="C632" s="2"/>
      <c r="D632" s="2"/>
      <c r="E632" s="2"/>
      <c r="F632" s="2"/>
      <c r="G632" s="291"/>
      <c r="H632" s="291"/>
      <c r="I632" s="496"/>
      <c r="J632" s="496"/>
      <c r="K632" s="291"/>
      <c r="L632" s="291"/>
      <c r="M632" s="291"/>
      <c r="N632" s="291"/>
      <c r="O632" s="2"/>
      <c r="P632" s="2"/>
      <c r="Q632" s="2"/>
      <c r="R632" s="2"/>
      <c r="S632" s="2"/>
      <c r="T632" s="2"/>
      <c r="U632" s="2"/>
      <c r="V632" s="2"/>
      <c r="W632" s="2"/>
    </row>
    <row r="633" spans="1:23" ht="15.75" customHeight="1" x14ac:dyDescent="0.2">
      <c r="A633" s="2"/>
      <c r="B633" s="2"/>
      <c r="C633" s="2"/>
      <c r="D633" s="2"/>
      <c r="E633" s="2"/>
      <c r="F633" s="2"/>
      <c r="G633" s="291"/>
      <c r="H633" s="291"/>
      <c r="I633" s="496"/>
      <c r="J633" s="496"/>
      <c r="K633" s="291"/>
      <c r="L633" s="291"/>
      <c r="M633" s="291"/>
      <c r="N633" s="291"/>
      <c r="O633" s="2"/>
      <c r="P633" s="2"/>
      <c r="Q633" s="2"/>
      <c r="R633" s="2"/>
      <c r="S633" s="2"/>
      <c r="T633" s="2"/>
      <c r="U633" s="2"/>
      <c r="V633" s="2"/>
      <c r="W633" s="2"/>
    </row>
    <row r="634" spans="1:23" ht="15.75" customHeight="1" x14ac:dyDescent="0.2">
      <c r="A634" s="2"/>
      <c r="B634" s="2"/>
      <c r="C634" s="2"/>
      <c r="D634" s="2"/>
      <c r="E634" s="2"/>
      <c r="F634" s="2"/>
      <c r="G634" s="291"/>
      <c r="H634" s="291"/>
      <c r="I634" s="496"/>
      <c r="J634" s="496"/>
      <c r="K634" s="291"/>
      <c r="L634" s="291"/>
      <c r="M634" s="291"/>
      <c r="N634" s="291"/>
      <c r="O634" s="2"/>
      <c r="P634" s="2"/>
      <c r="Q634" s="2"/>
      <c r="R634" s="2"/>
      <c r="S634" s="2"/>
      <c r="T634" s="2"/>
      <c r="U634" s="2"/>
      <c r="V634" s="2"/>
      <c r="W634" s="2"/>
    </row>
    <row r="635" spans="1:23" ht="15.75" customHeight="1" x14ac:dyDescent="0.2">
      <c r="A635" s="2"/>
      <c r="B635" s="2"/>
      <c r="C635" s="2"/>
      <c r="D635" s="2"/>
      <c r="E635" s="2"/>
      <c r="F635" s="2"/>
      <c r="G635" s="291"/>
      <c r="H635" s="291"/>
      <c r="I635" s="496"/>
      <c r="J635" s="496"/>
      <c r="K635" s="291"/>
      <c r="L635" s="291"/>
      <c r="M635" s="291"/>
      <c r="N635" s="291"/>
      <c r="O635" s="2"/>
      <c r="P635" s="2"/>
      <c r="Q635" s="2"/>
      <c r="R635" s="2"/>
      <c r="S635" s="2"/>
      <c r="T635" s="2"/>
      <c r="U635" s="2"/>
      <c r="V635" s="2"/>
      <c r="W635" s="2"/>
    </row>
    <row r="636" spans="1:23" ht="15.75" customHeight="1" x14ac:dyDescent="0.2">
      <c r="A636" s="2"/>
      <c r="B636" s="2"/>
      <c r="C636" s="2"/>
      <c r="D636" s="2"/>
      <c r="E636" s="2"/>
      <c r="F636" s="2"/>
      <c r="G636" s="291"/>
      <c r="H636" s="291"/>
      <c r="I636" s="496"/>
      <c r="J636" s="496"/>
      <c r="K636" s="291"/>
      <c r="L636" s="291"/>
      <c r="M636" s="291"/>
      <c r="N636" s="291"/>
      <c r="O636" s="2"/>
      <c r="P636" s="2"/>
      <c r="Q636" s="2"/>
      <c r="R636" s="2"/>
      <c r="S636" s="2"/>
      <c r="T636" s="2"/>
      <c r="U636" s="2"/>
      <c r="V636" s="2"/>
      <c r="W636" s="2"/>
    </row>
    <row r="637" spans="1:23" ht="15.75" customHeight="1" x14ac:dyDescent="0.2">
      <c r="A637" s="2"/>
      <c r="B637" s="2"/>
      <c r="C637" s="2"/>
      <c r="D637" s="2"/>
      <c r="E637" s="2"/>
      <c r="F637" s="2"/>
      <c r="G637" s="291"/>
      <c r="H637" s="291"/>
      <c r="I637" s="496"/>
      <c r="J637" s="496"/>
      <c r="K637" s="291"/>
      <c r="L637" s="291"/>
      <c r="M637" s="291"/>
      <c r="N637" s="291"/>
      <c r="O637" s="2"/>
      <c r="P637" s="2"/>
      <c r="Q637" s="2"/>
      <c r="R637" s="2"/>
      <c r="S637" s="2"/>
      <c r="T637" s="2"/>
      <c r="U637" s="2"/>
      <c r="V637" s="2"/>
      <c r="W637" s="2"/>
    </row>
    <row r="638" spans="1:23" ht="15.75" customHeight="1" x14ac:dyDescent="0.2">
      <c r="A638" s="2"/>
      <c r="B638" s="2"/>
      <c r="C638" s="2"/>
      <c r="D638" s="2"/>
      <c r="E638" s="2"/>
      <c r="F638" s="2"/>
      <c r="G638" s="291"/>
      <c r="H638" s="291"/>
      <c r="I638" s="496"/>
      <c r="J638" s="496"/>
      <c r="K638" s="291"/>
      <c r="L638" s="291"/>
      <c r="M638" s="291"/>
      <c r="N638" s="291"/>
      <c r="O638" s="2"/>
      <c r="P638" s="2"/>
      <c r="Q638" s="2"/>
      <c r="R638" s="2"/>
      <c r="S638" s="2"/>
      <c r="T638" s="2"/>
      <c r="U638" s="2"/>
      <c r="V638" s="2"/>
      <c r="W638" s="2"/>
    </row>
    <row r="639" spans="1:23" ht="15.75" customHeight="1" x14ac:dyDescent="0.2">
      <c r="A639" s="2"/>
      <c r="B639" s="2"/>
      <c r="C639" s="2"/>
      <c r="D639" s="2"/>
      <c r="E639" s="2"/>
      <c r="F639" s="2"/>
      <c r="G639" s="291"/>
      <c r="H639" s="291"/>
      <c r="I639" s="496"/>
      <c r="J639" s="496"/>
      <c r="K639" s="291"/>
      <c r="L639" s="291"/>
      <c r="M639" s="291"/>
      <c r="N639" s="291"/>
      <c r="O639" s="2"/>
      <c r="P639" s="2"/>
      <c r="Q639" s="2"/>
      <c r="R639" s="2"/>
      <c r="S639" s="2"/>
      <c r="T639" s="2"/>
      <c r="U639" s="2"/>
      <c r="V639" s="2"/>
      <c r="W639" s="2"/>
    </row>
    <row r="640" spans="1:23" ht="15.75" customHeight="1" x14ac:dyDescent="0.2">
      <c r="A640" s="2"/>
      <c r="B640" s="2"/>
      <c r="C640" s="2"/>
      <c r="D640" s="2"/>
      <c r="E640" s="2"/>
      <c r="F640" s="2"/>
      <c r="G640" s="291"/>
      <c r="H640" s="291"/>
      <c r="I640" s="496"/>
      <c r="J640" s="496"/>
      <c r="K640" s="291"/>
      <c r="L640" s="291"/>
      <c r="M640" s="291"/>
      <c r="N640" s="291"/>
      <c r="O640" s="2"/>
      <c r="P640" s="2"/>
      <c r="Q640" s="2"/>
      <c r="R640" s="2"/>
      <c r="S640" s="2"/>
      <c r="T640" s="2"/>
      <c r="U640" s="2"/>
      <c r="V640" s="2"/>
      <c r="W640" s="2"/>
    </row>
    <row r="641" spans="1:23" ht="15.75" customHeight="1" x14ac:dyDescent="0.2">
      <c r="A641" s="2"/>
      <c r="B641" s="2"/>
      <c r="C641" s="2"/>
      <c r="D641" s="2"/>
      <c r="E641" s="2"/>
      <c r="F641" s="2"/>
      <c r="G641" s="291"/>
      <c r="H641" s="291"/>
      <c r="I641" s="496"/>
      <c r="J641" s="496"/>
      <c r="K641" s="291"/>
      <c r="L641" s="291"/>
      <c r="M641" s="291"/>
      <c r="N641" s="291"/>
      <c r="O641" s="2"/>
      <c r="P641" s="2"/>
      <c r="Q641" s="2"/>
      <c r="R641" s="2"/>
      <c r="S641" s="2"/>
      <c r="T641" s="2"/>
      <c r="U641" s="2"/>
      <c r="V641" s="2"/>
      <c r="W641" s="2"/>
    </row>
    <row r="642" spans="1:23" ht="15.75" customHeight="1" x14ac:dyDescent="0.2">
      <c r="A642" s="2"/>
      <c r="B642" s="2"/>
      <c r="C642" s="2"/>
      <c r="D642" s="2"/>
      <c r="E642" s="2"/>
      <c r="F642" s="2"/>
      <c r="G642" s="291"/>
      <c r="H642" s="291"/>
      <c r="I642" s="496"/>
      <c r="J642" s="496"/>
      <c r="K642" s="291"/>
      <c r="L642" s="291"/>
      <c r="M642" s="291"/>
      <c r="N642" s="291"/>
      <c r="O642" s="2"/>
      <c r="P642" s="2"/>
      <c r="Q642" s="2"/>
      <c r="R642" s="2"/>
      <c r="S642" s="2"/>
      <c r="T642" s="2"/>
      <c r="U642" s="2"/>
      <c r="V642" s="2"/>
      <c r="W642" s="2"/>
    </row>
    <row r="643" spans="1:23" ht="15.75" customHeight="1" x14ac:dyDescent="0.2">
      <c r="A643" s="2"/>
      <c r="B643" s="2"/>
      <c r="C643" s="2"/>
      <c r="D643" s="2"/>
      <c r="E643" s="2"/>
      <c r="F643" s="2"/>
      <c r="G643" s="291"/>
      <c r="H643" s="291"/>
      <c r="I643" s="496"/>
      <c r="J643" s="496"/>
      <c r="K643" s="291"/>
      <c r="L643" s="291"/>
      <c r="M643" s="291"/>
      <c r="N643" s="291"/>
      <c r="O643" s="2"/>
      <c r="P643" s="2"/>
      <c r="Q643" s="2"/>
      <c r="R643" s="2"/>
      <c r="S643" s="2"/>
      <c r="T643" s="2"/>
      <c r="U643" s="2"/>
      <c r="V643" s="2"/>
      <c r="W643" s="2"/>
    </row>
    <row r="644" spans="1:23" ht="15.75" customHeight="1" x14ac:dyDescent="0.2">
      <c r="A644" s="2"/>
      <c r="B644" s="2"/>
      <c r="C644" s="2"/>
      <c r="D644" s="2"/>
      <c r="E644" s="2"/>
      <c r="F644" s="2"/>
      <c r="G644" s="291"/>
      <c r="H644" s="291"/>
      <c r="I644" s="496"/>
      <c r="J644" s="496"/>
      <c r="K644" s="291"/>
      <c r="L644" s="291"/>
      <c r="M644" s="291"/>
      <c r="N644" s="291"/>
      <c r="O644" s="2"/>
      <c r="P644" s="2"/>
      <c r="Q644" s="2"/>
      <c r="R644" s="2"/>
      <c r="S644" s="2"/>
      <c r="T644" s="2"/>
      <c r="U644" s="2"/>
      <c r="V644" s="2"/>
      <c r="W644" s="2"/>
    </row>
    <row r="645" spans="1:23" ht="15.75" customHeight="1" x14ac:dyDescent="0.2">
      <c r="A645" s="2"/>
      <c r="B645" s="2"/>
      <c r="C645" s="2"/>
      <c r="D645" s="2"/>
      <c r="E645" s="2"/>
      <c r="F645" s="2"/>
      <c r="G645" s="291"/>
      <c r="H645" s="291"/>
      <c r="I645" s="496"/>
      <c r="J645" s="496"/>
      <c r="K645" s="291"/>
      <c r="L645" s="291"/>
      <c r="M645" s="291"/>
      <c r="N645" s="291"/>
      <c r="O645" s="2"/>
      <c r="P645" s="2"/>
      <c r="Q645" s="2"/>
      <c r="R645" s="2"/>
      <c r="S645" s="2"/>
      <c r="T645" s="2"/>
      <c r="U645" s="2"/>
      <c r="V645" s="2"/>
      <c r="W645" s="2"/>
    </row>
    <row r="646" spans="1:23" ht="15.75" customHeight="1" x14ac:dyDescent="0.2">
      <c r="A646" s="2"/>
      <c r="B646" s="2"/>
      <c r="C646" s="2"/>
      <c r="D646" s="2"/>
      <c r="E646" s="2"/>
      <c r="F646" s="2"/>
      <c r="G646" s="291"/>
      <c r="H646" s="291"/>
      <c r="I646" s="496"/>
      <c r="J646" s="496"/>
      <c r="K646" s="291"/>
      <c r="L646" s="291"/>
      <c r="M646" s="291"/>
      <c r="N646" s="291"/>
      <c r="O646" s="2"/>
      <c r="P646" s="2"/>
      <c r="Q646" s="2"/>
      <c r="R646" s="2"/>
      <c r="S646" s="2"/>
      <c r="T646" s="2"/>
      <c r="U646" s="2"/>
      <c r="V646" s="2"/>
      <c r="W646" s="2"/>
    </row>
    <row r="647" spans="1:23" ht="15.75" customHeight="1" x14ac:dyDescent="0.2">
      <c r="A647" s="2"/>
      <c r="B647" s="2"/>
      <c r="C647" s="2"/>
      <c r="D647" s="2"/>
      <c r="E647" s="2"/>
      <c r="F647" s="2"/>
      <c r="G647" s="291"/>
      <c r="H647" s="291"/>
      <c r="I647" s="496"/>
      <c r="J647" s="496"/>
      <c r="K647" s="291"/>
      <c r="L647" s="291"/>
      <c r="M647" s="291"/>
      <c r="N647" s="291"/>
      <c r="O647" s="2"/>
      <c r="P647" s="2"/>
      <c r="Q647" s="2"/>
      <c r="R647" s="2"/>
      <c r="S647" s="2"/>
      <c r="T647" s="2"/>
      <c r="U647" s="2"/>
      <c r="V647" s="2"/>
      <c r="W647" s="2"/>
    </row>
    <row r="648" spans="1:23" ht="15.75" customHeight="1" x14ac:dyDescent="0.2">
      <c r="A648" s="2"/>
      <c r="B648" s="2"/>
      <c r="C648" s="2"/>
      <c r="D648" s="2"/>
      <c r="E648" s="2"/>
      <c r="F648" s="2"/>
      <c r="G648" s="291"/>
      <c r="H648" s="291"/>
      <c r="I648" s="496"/>
      <c r="J648" s="496"/>
      <c r="K648" s="291"/>
      <c r="L648" s="291"/>
      <c r="M648" s="291"/>
      <c r="N648" s="291"/>
      <c r="O648" s="2"/>
      <c r="P648" s="2"/>
      <c r="Q648" s="2"/>
      <c r="R648" s="2"/>
      <c r="S648" s="2"/>
      <c r="T648" s="2"/>
      <c r="U648" s="2"/>
      <c r="V648" s="2"/>
      <c r="W648" s="2"/>
    </row>
    <row r="649" spans="1:23" ht="15.75" customHeight="1" x14ac:dyDescent="0.2">
      <c r="A649" s="2"/>
      <c r="B649" s="2"/>
      <c r="C649" s="2"/>
      <c r="D649" s="2"/>
      <c r="E649" s="2"/>
      <c r="F649" s="2"/>
      <c r="G649" s="291"/>
      <c r="H649" s="291"/>
      <c r="I649" s="496"/>
      <c r="J649" s="496"/>
      <c r="K649" s="291"/>
      <c r="L649" s="291"/>
      <c r="M649" s="291"/>
      <c r="N649" s="291"/>
      <c r="O649" s="2"/>
      <c r="P649" s="2"/>
      <c r="Q649" s="2"/>
      <c r="R649" s="2"/>
      <c r="S649" s="2"/>
      <c r="T649" s="2"/>
      <c r="U649" s="2"/>
      <c r="V649" s="2"/>
      <c r="W649" s="2"/>
    </row>
    <row r="650" spans="1:23" ht="15.75" customHeight="1" x14ac:dyDescent="0.2">
      <c r="A650" s="2"/>
      <c r="B650" s="2"/>
      <c r="C650" s="2"/>
      <c r="D650" s="2"/>
      <c r="E650" s="2"/>
      <c r="F650" s="2"/>
      <c r="G650" s="291"/>
      <c r="H650" s="291"/>
      <c r="I650" s="496"/>
      <c r="J650" s="496"/>
      <c r="K650" s="291"/>
      <c r="L650" s="291"/>
      <c r="M650" s="291"/>
      <c r="N650" s="291"/>
      <c r="O650" s="2"/>
      <c r="P650" s="2"/>
      <c r="Q650" s="2"/>
      <c r="R650" s="2"/>
      <c r="S650" s="2"/>
      <c r="T650" s="2"/>
      <c r="U650" s="2"/>
      <c r="V650" s="2"/>
      <c r="W650" s="2"/>
    </row>
    <row r="651" spans="1:23" ht="15.75" customHeight="1" x14ac:dyDescent="0.2">
      <c r="A651" s="2"/>
      <c r="B651" s="2"/>
      <c r="C651" s="2"/>
      <c r="D651" s="2"/>
      <c r="E651" s="2"/>
      <c r="F651" s="2"/>
      <c r="G651" s="291"/>
      <c r="H651" s="291"/>
      <c r="I651" s="496"/>
      <c r="J651" s="496"/>
      <c r="K651" s="291"/>
      <c r="L651" s="291"/>
      <c r="M651" s="291"/>
      <c r="N651" s="291"/>
      <c r="O651" s="2"/>
      <c r="P651" s="2"/>
      <c r="Q651" s="2"/>
      <c r="R651" s="2"/>
      <c r="S651" s="2"/>
      <c r="T651" s="2"/>
      <c r="U651" s="2"/>
      <c r="V651" s="2"/>
      <c r="W651" s="2"/>
    </row>
    <row r="652" spans="1:23" ht="15.75" customHeight="1" x14ac:dyDescent="0.2">
      <c r="A652" s="2"/>
      <c r="B652" s="2"/>
      <c r="C652" s="2"/>
      <c r="D652" s="2"/>
      <c r="E652" s="2"/>
      <c r="F652" s="2"/>
      <c r="G652" s="291"/>
      <c r="H652" s="291"/>
      <c r="I652" s="496"/>
      <c r="J652" s="496"/>
      <c r="K652" s="291"/>
      <c r="L652" s="291"/>
      <c r="M652" s="291"/>
      <c r="N652" s="291"/>
      <c r="O652" s="2"/>
      <c r="P652" s="2"/>
      <c r="Q652" s="2"/>
      <c r="R652" s="2"/>
      <c r="S652" s="2"/>
      <c r="T652" s="2"/>
      <c r="U652" s="2"/>
      <c r="V652" s="2"/>
      <c r="W652" s="2"/>
    </row>
    <row r="653" spans="1:23" ht="15.75" customHeight="1" x14ac:dyDescent="0.2">
      <c r="A653" s="2"/>
      <c r="B653" s="2"/>
      <c r="C653" s="2"/>
      <c r="D653" s="2"/>
      <c r="E653" s="2"/>
      <c r="F653" s="2"/>
      <c r="G653" s="291"/>
      <c r="H653" s="291"/>
      <c r="I653" s="496"/>
      <c r="J653" s="496"/>
      <c r="K653" s="291"/>
      <c r="L653" s="291"/>
      <c r="M653" s="291"/>
      <c r="N653" s="291"/>
      <c r="O653" s="2"/>
      <c r="P653" s="2"/>
      <c r="Q653" s="2"/>
      <c r="R653" s="2"/>
      <c r="S653" s="2"/>
      <c r="T653" s="2"/>
      <c r="U653" s="2"/>
      <c r="V653" s="2"/>
      <c r="W653" s="2"/>
    </row>
    <row r="654" spans="1:23" ht="15.75" customHeight="1" x14ac:dyDescent="0.2">
      <c r="A654" s="2"/>
      <c r="B654" s="2"/>
      <c r="C654" s="2"/>
      <c r="D654" s="2"/>
      <c r="E654" s="2"/>
      <c r="F654" s="2"/>
      <c r="G654" s="291"/>
      <c r="H654" s="291"/>
      <c r="I654" s="496"/>
      <c r="J654" s="496"/>
      <c r="K654" s="291"/>
      <c r="L654" s="291"/>
      <c r="M654" s="291"/>
      <c r="N654" s="291"/>
      <c r="O654" s="2"/>
      <c r="P654" s="2"/>
      <c r="Q654" s="2"/>
      <c r="R654" s="2"/>
      <c r="S654" s="2"/>
      <c r="T654" s="2"/>
      <c r="U654" s="2"/>
      <c r="V654" s="2"/>
      <c r="W654" s="2"/>
    </row>
    <row r="655" spans="1:23" ht="15.75" customHeight="1" x14ac:dyDescent="0.2">
      <c r="A655" s="2"/>
      <c r="B655" s="2"/>
      <c r="C655" s="2"/>
      <c r="D655" s="2"/>
      <c r="E655" s="2"/>
      <c r="F655" s="2"/>
      <c r="G655" s="291"/>
      <c r="H655" s="291"/>
      <c r="I655" s="496"/>
      <c r="J655" s="496"/>
      <c r="K655" s="291"/>
      <c r="L655" s="291"/>
      <c r="M655" s="291"/>
      <c r="N655" s="291"/>
      <c r="O655" s="2"/>
      <c r="P655" s="2"/>
      <c r="Q655" s="2"/>
      <c r="R655" s="2"/>
      <c r="S655" s="2"/>
      <c r="T655" s="2"/>
      <c r="U655" s="2"/>
      <c r="V655" s="2"/>
      <c r="W655" s="2"/>
    </row>
    <row r="656" spans="1:23" ht="15.75" customHeight="1" x14ac:dyDescent="0.2">
      <c r="A656" s="2"/>
      <c r="B656" s="2"/>
      <c r="C656" s="2"/>
      <c r="D656" s="2"/>
      <c r="E656" s="2"/>
      <c r="F656" s="2"/>
      <c r="G656" s="291"/>
      <c r="H656" s="291"/>
      <c r="I656" s="496"/>
      <c r="J656" s="496"/>
      <c r="K656" s="291"/>
      <c r="L656" s="291"/>
      <c r="M656" s="291"/>
      <c r="N656" s="291"/>
      <c r="O656" s="2"/>
      <c r="P656" s="2"/>
      <c r="Q656" s="2"/>
      <c r="R656" s="2"/>
      <c r="S656" s="2"/>
      <c r="T656" s="2"/>
      <c r="U656" s="2"/>
      <c r="V656" s="2"/>
      <c r="W656" s="2"/>
    </row>
    <row r="657" spans="1:23" ht="15.75" customHeight="1" x14ac:dyDescent="0.2">
      <c r="A657" s="2"/>
      <c r="B657" s="2"/>
      <c r="C657" s="2"/>
      <c r="D657" s="2"/>
      <c r="E657" s="2"/>
      <c r="F657" s="2"/>
      <c r="G657" s="291"/>
      <c r="H657" s="291"/>
      <c r="I657" s="496"/>
      <c r="J657" s="496"/>
      <c r="K657" s="291"/>
      <c r="L657" s="291"/>
      <c r="M657" s="291"/>
      <c r="N657" s="291"/>
      <c r="O657" s="2"/>
      <c r="P657" s="2"/>
      <c r="Q657" s="2"/>
      <c r="R657" s="2"/>
      <c r="S657" s="2"/>
      <c r="T657" s="2"/>
      <c r="U657" s="2"/>
      <c r="V657" s="2"/>
      <c r="W657" s="2"/>
    </row>
    <row r="658" spans="1:23" ht="15.75" customHeight="1" x14ac:dyDescent="0.2">
      <c r="A658" s="2"/>
      <c r="B658" s="2"/>
      <c r="C658" s="2"/>
      <c r="D658" s="2"/>
      <c r="E658" s="2"/>
      <c r="F658" s="2"/>
      <c r="G658" s="291"/>
      <c r="H658" s="291"/>
      <c r="I658" s="496"/>
      <c r="J658" s="496"/>
      <c r="K658" s="291"/>
      <c r="L658" s="291"/>
      <c r="M658" s="291"/>
      <c r="N658" s="291"/>
      <c r="O658" s="2"/>
      <c r="P658" s="2"/>
      <c r="Q658" s="2"/>
      <c r="R658" s="2"/>
      <c r="S658" s="2"/>
      <c r="T658" s="2"/>
      <c r="U658" s="2"/>
      <c r="V658" s="2"/>
      <c r="W658" s="2"/>
    </row>
    <row r="659" spans="1:23" ht="15.75" customHeight="1" x14ac:dyDescent="0.2">
      <c r="A659" s="2"/>
      <c r="B659" s="2"/>
      <c r="C659" s="2"/>
      <c r="D659" s="2"/>
      <c r="E659" s="2"/>
      <c r="F659" s="2"/>
      <c r="G659" s="291"/>
      <c r="H659" s="291"/>
      <c r="I659" s="496"/>
      <c r="J659" s="496"/>
      <c r="K659" s="291"/>
      <c r="L659" s="291"/>
      <c r="M659" s="291"/>
      <c r="N659" s="291"/>
      <c r="O659" s="2"/>
      <c r="P659" s="2"/>
      <c r="Q659" s="2"/>
      <c r="R659" s="2"/>
      <c r="S659" s="2"/>
      <c r="T659" s="2"/>
      <c r="U659" s="2"/>
      <c r="V659" s="2"/>
      <c r="W659" s="2"/>
    </row>
    <row r="660" spans="1:23" ht="15.75" customHeight="1" x14ac:dyDescent="0.2">
      <c r="A660" s="2"/>
      <c r="B660" s="2"/>
      <c r="C660" s="2"/>
      <c r="D660" s="2"/>
      <c r="E660" s="2"/>
      <c r="F660" s="2"/>
      <c r="G660" s="291"/>
      <c r="H660" s="291"/>
      <c r="I660" s="496"/>
      <c r="J660" s="496"/>
      <c r="K660" s="291"/>
      <c r="L660" s="291"/>
      <c r="M660" s="291"/>
      <c r="N660" s="291"/>
      <c r="O660" s="2"/>
      <c r="P660" s="2"/>
      <c r="Q660" s="2"/>
      <c r="R660" s="2"/>
      <c r="S660" s="2"/>
      <c r="T660" s="2"/>
      <c r="U660" s="2"/>
      <c r="V660" s="2"/>
      <c r="W660" s="2"/>
    </row>
    <row r="661" spans="1:23" ht="15.75" customHeight="1" x14ac:dyDescent="0.2">
      <c r="A661" s="2"/>
      <c r="B661" s="2"/>
      <c r="C661" s="2"/>
      <c r="D661" s="2"/>
      <c r="E661" s="2"/>
      <c r="F661" s="2"/>
      <c r="G661" s="291"/>
      <c r="H661" s="291"/>
      <c r="I661" s="496"/>
      <c r="J661" s="496"/>
      <c r="K661" s="291"/>
      <c r="L661" s="291"/>
      <c r="M661" s="291"/>
      <c r="N661" s="291"/>
      <c r="O661" s="2"/>
      <c r="P661" s="2"/>
      <c r="Q661" s="2"/>
      <c r="R661" s="2"/>
      <c r="S661" s="2"/>
      <c r="T661" s="2"/>
      <c r="U661" s="2"/>
      <c r="V661" s="2"/>
      <c r="W661" s="2"/>
    </row>
    <row r="662" spans="1:23" ht="15.75" customHeight="1" x14ac:dyDescent="0.2">
      <c r="A662" s="2"/>
      <c r="B662" s="2"/>
      <c r="C662" s="2"/>
      <c r="D662" s="2"/>
      <c r="E662" s="2"/>
      <c r="F662" s="2"/>
      <c r="G662" s="291"/>
      <c r="H662" s="291"/>
      <c r="I662" s="496"/>
      <c r="J662" s="496"/>
      <c r="K662" s="291"/>
      <c r="L662" s="291"/>
      <c r="M662" s="291"/>
      <c r="N662" s="291"/>
      <c r="O662" s="2"/>
      <c r="P662" s="2"/>
      <c r="Q662" s="2"/>
      <c r="R662" s="2"/>
      <c r="S662" s="2"/>
      <c r="T662" s="2"/>
      <c r="U662" s="2"/>
      <c r="V662" s="2"/>
      <c r="W662" s="2"/>
    </row>
    <row r="663" spans="1:23" ht="15.75" customHeight="1" x14ac:dyDescent="0.2">
      <c r="A663" s="2"/>
      <c r="B663" s="2"/>
      <c r="C663" s="2"/>
      <c r="D663" s="2"/>
      <c r="E663" s="2"/>
      <c r="F663" s="2"/>
      <c r="G663" s="291"/>
      <c r="H663" s="291"/>
      <c r="I663" s="496"/>
      <c r="J663" s="496"/>
      <c r="K663" s="291"/>
      <c r="L663" s="291"/>
      <c r="M663" s="291"/>
      <c r="N663" s="291"/>
      <c r="O663" s="2"/>
      <c r="P663" s="2"/>
      <c r="Q663" s="2"/>
      <c r="R663" s="2"/>
      <c r="S663" s="2"/>
      <c r="T663" s="2"/>
      <c r="U663" s="2"/>
      <c r="V663" s="2"/>
      <c r="W663" s="2"/>
    </row>
    <row r="664" spans="1:23" ht="15.75" customHeight="1" x14ac:dyDescent="0.2">
      <c r="A664" s="2"/>
      <c r="B664" s="2"/>
      <c r="C664" s="2"/>
      <c r="D664" s="2"/>
      <c r="E664" s="2"/>
      <c r="F664" s="2"/>
      <c r="G664" s="291"/>
      <c r="H664" s="291"/>
      <c r="I664" s="496"/>
      <c r="J664" s="496"/>
      <c r="K664" s="291"/>
      <c r="L664" s="291"/>
      <c r="M664" s="291"/>
      <c r="N664" s="291"/>
      <c r="O664" s="2"/>
      <c r="P664" s="2"/>
      <c r="Q664" s="2"/>
      <c r="R664" s="2"/>
      <c r="S664" s="2"/>
      <c r="T664" s="2"/>
      <c r="U664" s="2"/>
      <c r="V664" s="2"/>
      <c r="W664" s="2"/>
    </row>
    <row r="665" spans="1:23" ht="15.75" customHeight="1" x14ac:dyDescent="0.2">
      <c r="A665" s="2"/>
      <c r="B665" s="2"/>
      <c r="C665" s="2"/>
      <c r="D665" s="2"/>
      <c r="E665" s="2"/>
      <c r="F665" s="2"/>
      <c r="G665" s="291"/>
      <c r="H665" s="291"/>
      <c r="I665" s="496"/>
      <c r="J665" s="496"/>
      <c r="K665" s="291"/>
      <c r="L665" s="291"/>
      <c r="M665" s="291"/>
      <c r="N665" s="291"/>
      <c r="O665" s="2"/>
      <c r="P665" s="2"/>
      <c r="Q665" s="2"/>
      <c r="R665" s="2"/>
      <c r="S665" s="2"/>
      <c r="T665" s="2"/>
      <c r="U665" s="2"/>
      <c r="V665" s="2"/>
      <c r="W665" s="2"/>
    </row>
    <row r="666" spans="1:23" ht="15.75" customHeight="1" x14ac:dyDescent="0.2">
      <c r="A666" s="2"/>
      <c r="B666" s="2"/>
      <c r="C666" s="2"/>
      <c r="D666" s="2"/>
      <c r="E666" s="2"/>
      <c r="F666" s="2"/>
      <c r="G666" s="291"/>
      <c r="H666" s="291"/>
      <c r="I666" s="496"/>
      <c r="J666" s="496"/>
      <c r="K666" s="291"/>
      <c r="L666" s="291"/>
      <c r="M666" s="291"/>
      <c r="N666" s="291"/>
      <c r="O666" s="2"/>
      <c r="P666" s="2"/>
      <c r="Q666" s="2"/>
      <c r="R666" s="2"/>
      <c r="S666" s="2"/>
      <c r="T666" s="2"/>
      <c r="U666" s="2"/>
      <c r="V666" s="2"/>
      <c r="W666" s="2"/>
    </row>
    <row r="667" spans="1:23" ht="15.75" customHeight="1" x14ac:dyDescent="0.2">
      <c r="A667" s="2"/>
      <c r="B667" s="2"/>
      <c r="C667" s="2"/>
      <c r="D667" s="2"/>
      <c r="E667" s="2"/>
      <c r="F667" s="2"/>
      <c r="G667" s="291"/>
      <c r="H667" s="291"/>
      <c r="I667" s="496"/>
      <c r="J667" s="496"/>
      <c r="K667" s="291"/>
      <c r="L667" s="291"/>
      <c r="M667" s="291"/>
      <c r="N667" s="291"/>
      <c r="O667" s="2"/>
      <c r="P667" s="2"/>
      <c r="Q667" s="2"/>
      <c r="R667" s="2"/>
      <c r="S667" s="2"/>
      <c r="T667" s="2"/>
      <c r="U667" s="2"/>
      <c r="V667" s="2"/>
      <c r="W667" s="2"/>
    </row>
    <row r="668" spans="1:23" ht="15.75" customHeight="1" x14ac:dyDescent="0.2">
      <c r="A668" s="2"/>
      <c r="B668" s="2"/>
      <c r="C668" s="2"/>
      <c r="D668" s="2"/>
      <c r="E668" s="2"/>
      <c r="F668" s="2"/>
      <c r="G668" s="291"/>
      <c r="H668" s="291"/>
      <c r="I668" s="496"/>
      <c r="J668" s="496"/>
      <c r="K668" s="291"/>
      <c r="L668" s="291"/>
      <c r="M668" s="291"/>
      <c r="N668" s="291"/>
      <c r="O668" s="2"/>
      <c r="P668" s="2"/>
      <c r="Q668" s="2"/>
      <c r="R668" s="2"/>
      <c r="S668" s="2"/>
      <c r="T668" s="2"/>
      <c r="U668" s="2"/>
      <c r="V668" s="2"/>
      <c r="W668" s="2"/>
    </row>
    <row r="669" spans="1:23" ht="15.75" customHeight="1" x14ac:dyDescent="0.2">
      <c r="A669" s="2"/>
      <c r="B669" s="2"/>
      <c r="C669" s="2"/>
      <c r="D669" s="2"/>
      <c r="E669" s="2"/>
      <c r="F669" s="2"/>
      <c r="G669" s="291"/>
      <c r="H669" s="291"/>
      <c r="I669" s="496"/>
      <c r="J669" s="496"/>
      <c r="K669" s="291"/>
      <c r="L669" s="291"/>
      <c r="M669" s="291"/>
      <c r="N669" s="291"/>
      <c r="O669" s="2"/>
      <c r="P669" s="2"/>
      <c r="Q669" s="2"/>
      <c r="R669" s="2"/>
      <c r="S669" s="2"/>
      <c r="T669" s="2"/>
      <c r="U669" s="2"/>
      <c r="V669" s="2"/>
      <c r="W669" s="2"/>
    </row>
    <row r="670" spans="1:23" ht="15.75" customHeight="1" x14ac:dyDescent="0.2">
      <c r="A670" s="2"/>
      <c r="B670" s="2"/>
      <c r="C670" s="2"/>
      <c r="D670" s="2"/>
      <c r="E670" s="2"/>
      <c r="F670" s="2"/>
      <c r="G670" s="291"/>
      <c r="H670" s="291"/>
      <c r="I670" s="496"/>
      <c r="J670" s="496"/>
      <c r="K670" s="291"/>
      <c r="L670" s="291"/>
      <c r="M670" s="291"/>
      <c r="N670" s="291"/>
      <c r="O670" s="2"/>
      <c r="P670" s="2"/>
      <c r="Q670" s="2"/>
      <c r="R670" s="2"/>
      <c r="S670" s="2"/>
      <c r="T670" s="2"/>
      <c r="U670" s="2"/>
      <c r="V670" s="2"/>
      <c r="W670" s="2"/>
    </row>
    <row r="671" spans="1:23" ht="15.75" customHeight="1" x14ac:dyDescent="0.2">
      <c r="A671" s="2"/>
      <c r="B671" s="2"/>
      <c r="C671" s="2"/>
      <c r="D671" s="2"/>
      <c r="E671" s="2"/>
      <c r="F671" s="2"/>
      <c r="G671" s="291"/>
      <c r="H671" s="291"/>
      <c r="I671" s="496"/>
      <c r="J671" s="496"/>
      <c r="K671" s="291"/>
      <c r="L671" s="291"/>
      <c r="M671" s="291"/>
      <c r="N671" s="291"/>
      <c r="O671" s="2"/>
      <c r="P671" s="2"/>
      <c r="Q671" s="2"/>
      <c r="R671" s="2"/>
      <c r="S671" s="2"/>
      <c r="T671" s="2"/>
      <c r="U671" s="2"/>
      <c r="V671" s="2"/>
      <c r="W671" s="2"/>
    </row>
    <row r="672" spans="1:23" ht="15.75" customHeight="1" x14ac:dyDescent="0.2">
      <c r="A672" s="2"/>
      <c r="B672" s="2"/>
      <c r="C672" s="2"/>
      <c r="D672" s="2"/>
      <c r="E672" s="2"/>
      <c r="F672" s="2"/>
      <c r="G672" s="291"/>
      <c r="H672" s="291"/>
      <c r="I672" s="496"/>
      <c r="J672" s="496"/>
      <c r="K672" s="291"/>
      <c r="L672" s="291"/>
      <c r="M672" s="291"/>
      <c r="N672" s="291"/>
      <c r="O672" s="2"/>
      <c r="P672" s="2"/>
      <c r="Q672" s="2"/>
      <c r="R672" s="2"/>
      <c r="S672" s="2"/>
      <c r="T672" s="2"/>
      <c r="U672" s="2"/>
      <c r="V672" s="2"/>
      <c r="W672" s="2"/>
    </row>
    <row r="673" spans="1:23" ht="15.75" customHeight="1" x14ac:dyDescent="0.2">
      <c r="A673" s="2"/>
      <c r="B673" s="2"/>
      <c r="C673" s="2"/>
      <c r="D673" s="2"/>
      <c r="E673" s="2"/>
      <c r="F673" s="2"/>
      <c r="G673" s="291"/>
      <c r="H673" s="291"/>
      <c r="I673" s="496"/>
      <c r="J673" s="496"/>
      <c r="K673" s="291"/>
      <c r="L673" s="291"/>
      <c r="M673" s="291"/>
      <c r="N673" s="291"/>
      <c r="O673" s="2"/>
      <c r="P673" s="2"/>
      <c r="Q673" s="2"/>
      <c r="R673" s="2"/>
      <c r="S673" s="2"/>
      <c r="T673" s="2"/>
      <c r="U673" s="2"/>
      <c r="V673" s="2"/>
      <c r="W673" s="2"/>
    </row>
    <row r="674" spans="1:23" ht="15.75" customHeight="1" x14ac:dyDescent="0.2">
      <c r="A674" s="2"/>
      <c r="B674" s="2"/>
      <c r="C674" s="2"/>
      <c r="D674" s="2"/>
      <c r="E674" s="2"/>
      <c r="F674" s="2"/>
      <c r="G674" s="291"/>
      <c r="H674" s="291"/>
      <c r="I674" s="496"/>
      <c r="J674" s="496"/>
      <c r="K674" s="291"/>
      <c r="L674" s="291"/>
      <c r="M674" s="291"/>
      <c r="N674" s="291"/>
      <c r="O674" s="2"/>
      <c r="P674" s="2"/>
      <c r="Q674" s="2"/>
      <c r="R674" s="2"/>
      <c r="S674" s="2"/>
      <c r="T674" s="2"/>
      <c r="U674" s="2"/>
      <c r="V674" s="2"/>
      <c r="W674" s="2"/>
    </row>
    <row r="675" spans="1:23" ht="15.75" customHeight="1" x14ac:dyDescent="0.2">
      <c r="A675" s="2"/>
      <c r="B675" s="2"/>
      <c r="C675" s="2"/>
      <c r="D675" s="2"/>
      <c r="E675" s="2"/>
      <c r="F675" s="2"/>
      <c r="G675" s="291"/>
      <c r="H675" s="291"/>
      <c r="I675" s="496"/>
      <c r="J675" s="496"/>
      <c r="K675" s="291"/>
      <c r="L675" s="291"/>
      <c r="M675" s="291"/>
      <c r="N675" s="291"/>
      <c r="O675" s="2"/>
      <c r="P675" s="2"/>
      <c r="Q675" s="2"/>
      <c r="R675" s="2"/>
      <c r="S675" s="2"/>
      <c r="T675" s="2"/>
      <c r="U675" s="2"/>
      <c r="V675" s="2"/>
      <c r="W675" s="2"/>
    </row>
    <row r="676" spans="1:23" ht="15.75" customHeight="1" x14ac:dyDescent="0.2">
      <c r="A676" s="2"/>
      <c r="B676" s="2"/>
      <c r="C676" s="2"/>
      <c r="D676" s="2"/>
      <c r="E676" s="2"/>
      <c r="F676" s="2"/>
      <c r="G676" s="291"/>
      <c r="H676" s="291"/>
      <c r="I676" s="496"/>
      <c r="J676" s="496"/>
      <c r="K676" s="291"/>
      <c r="L676" s="291"/>
      <c r="M676" s="291"/>
      <c r="N676" s="291"/>
      <c r="O676" s="2"/>
      <c r="P676" s="2"/>
      <c r="Q676" s="2"/>
      <c r="R676" s="2"/>
      <c r="S676" s="2"/>
      <c r="T676" s="2"/>
      <c r="U676" s="2"/>
      <c r="V676" s="2"/>
      <c r="W676" s="2"/>
    </row>
    <row r="677" spans="1:23" ht="15.75" customHeight="1" x14ac:dyDescent="0.2">
      <c r="A677" s="2"/>
      <c r="B677" s="2"/>
      <c r="C677" s="2"/>
      <c r="D677" s="2"/>
      <c r="E677" s="2"/>
      <c r="F677" s="2"/>
      <c r="G677" s="291"/>
      <c r="H677" s="291"/>
      <c r="I677" s="496"/>
      <c r="J677" s="496"/>
      <c r="K677" s="291"/>
      <c r="L677" s="291"/>
      <c r="M677" s="291"/>
      <c r="N677" s="291"/>
      <c r="O677" s="2"/>
      <c r="P677" s="2"/>
      <c r="Q677" s="2"/>
      <c r="R677" s="2"/>
      <c r="S677" s="2"/>
      <c r="T677" s="2"/>
      <c r="U677" s="2"/>
      <c r="V677" s="2"/>
      <c r="W677" s="2"/>
    </row>
    <row r="678" spans="1:23" ht="15.75" customHeight="1" x14ac:dyDescent="0.2">
      <c r="A678" s="2"/>
      <c r="B678" s="2"/>
      <c r="C678" s="2"/>
      <c r="D678" s="2"/>
      <c r="E678" s="2"/>
      <c r="F678" s="2"/>
      <c r="G678" s="291"/>
      <c r="H678" s="291"/>
      <c r="I678" s="496"/>
      <c r="J678" s="496"/>
      <c r="K678" s="291"/>
      <c r="L678" s="291"/>
      <c r="M678" s="291"/>
      <c r="N678" s="291"/>
      <c r="O678" s="2"/>
      <c r="P678" s="2"/>
      <c r="Q678" s="2"/>
      <c r="R678" s="2"/>
      <c r="S678" s="2"/>
      <c r="T678" s="2"/>
      <c r="U678" s="2"/>
      <c r="V678" s="2"/>
      <c r="W678" s="2"/>
    </row>
    <row r="679" spans="1:23" ht="15.75" customHeight="1" x14ac:dyDescent="0.2">
      <c r="A679" s="2"/>
      <c r="B679" s="2"/>
      <c r="C679" s="2"/>
      <c r="D679" s="2"/>
      <c r="E679" s="2"/>
      <c r="F679" s="2"/>
      <c r="G679" s="291"/>
      <c r="H679" s="291"/>
      <c r="I679" s="496"/>
      <c r="J679" s="496"/>
      <c r="K679" s="291"/>
      <c r="L679" s="291"/>
      <c r="M679" s="291"/>
      <c r="N679" s="291"/>
      <c r="O679" s="2"/>
      <c r="P679" s="2"/>
      <c r="Q679" s="2"/>
      <c r="R679" s="2"/>
      <c r="S679" s="2"/>
      <c r="T679" s="2"/>
      <c r="U679" s="2"/>
      <c r="V679" s="2"/>
      <c r="W679" s="2"/>
    </row>
    <row r="680" spans="1:23" ht="15.75" customHeight="1" x14ac:dyDescent="0.2">
      <c r="A680" s="2"/>
      <c r="B680" s="2"/>
      <c r="C680" s="2"/>
      <c r="D680" s="2"/>
      <c r="E680" s="2"/>
      <c r="F680" s="2"/>
      <c r="G680" s="291"/>
      <c r="H680" s="291"/>
      <c r="I680" s="496"/>
      <c r="J680" s="496"/>
      <c r="K680" s="291"/>
      <c r="L680" s="291"/>
      <c r="M680" s="291"/>
      <c r="N680" s="291"/>
      <c r="O680" s="2"/>
      <c r="P680" s="2"/>
      <c r="Q680" s="2"/>
      <c r="R680" s="2"/>
      <c r="S680" s="2"/>
      <c r="T680" s="2"/>
      <c r="U680" s="2"/>
      <c r="V680" s="2"/>
      <c r="W680" s="2"/>
    </row>
    <row r="681" spans="1:23" ht="15.75" customHeight="1" x14ac:dyDescent="0.2">
      <c r="A681" s="2"/>
      <c r="B681" s="2"/>
      <c r="C681" s="2"/>
      <c r="D681" s="2"/>
      <c r="E681" s="2"/>
      <c r="F681" s="2"/>
      <c r="G681" s="291"/>
      <c r="H681" s="291"/>
      <c r="I681" s="496"/>
      <c r="J681" s="496"/>
      <c r="K681" s="291"/>
      <c r="L681" s="291"/>
      <c r="M681" s="291"/>
      <c r="N681" s="291"/>
      <c r="O681" s="2"/>
      <c r="P681" s="2"/>
      <c r="Q681" s="2"/>
      <c r="R681" s="2"/>
      <c r="S681" s="2"/>
      <c r="T681" s="2"/>
      <c r="U681" s="2"/>
      <c r="V681" s="2"/>
      <c r="W681" s="2"/>
    </row>
    <row r="682" spans="1:23" ht="15.75" customHeight="1" x14ac:dyDescent="0.2">
      <c r="A682" s="2"/>
      <c r="B682" s="2"/>
      <c r="C682" s="2"/>
      <c r="D682" s="2"/>
      <c r="E682" s="2"/>
      <c r="F682" s="2"/>
      <c r="G682" s="291"/>
      <c r="H682" s="291"/>
      <c r="I682" s="496"/>
      <c r="J682" s="496"/>
      <c r="K682" s="291"/>
      <c r="L682" s="291"/>
      <c r="M682" s="291"/>
      <c r="N682" s="291"/>
      <c r="O682" s="2"/>
      <c r="P682" s="2"/>
      <c r="Q682" s="2"/>
      <c r="R682" s="2"/>
      <c r="S682" s="2"/>
      <c r="T682" s="2"/>
      <c r="U682" s="2"/>
      <c r="V682" s="2"/>
      <c r="W682" s="2"/>
    </row>
    <row r="683" spans="1:23" ht="15.75" customHeight="1" x14ac:dyDescent="0.2">
      <c r="A683" s="2"/>
      <c r="B683" s="2"/>
      <c r="C683" s="2"/>
      <c r="D683" s="2"/>
      <c r="E683" s="2"/>
      <c r="F683" s="2"/>
      <c r="G683" s="291"/>
      <c r="H683" s="291"/>
      <c r="I683" s="496"/>
      <c r="J683" s="496"/>
      <c r="K683" s="291"/>
      <c r="L683" s="291"/>
      <c r="M683" s="291"/>
      <c r="N683" s="291"/>
      <c r="O683" s="2"/>
      <c r="P683" s="2"/>
      <c r="Q683" s="2"/>
      <c r="R683" s="2"/>
      <c r="S683" s="2"/>
      <c r="T683" s="2"/>
      <c r="U683" s="2"/>
      <c r="V683" s="2"/>
      <c r="W683" s="2"/>
    </row>
    <row r="684" spans="1:23" ht="15.75" customHeight="1" x14ac:dyDescent="0.2">
      <c r="A684" s="2"/>
      <c r="B684" s="2"/>
      <c r="C684" s="2"/>
      <c r="D684" s="2"/>
      <c r="E684" s="2"/>
      <c r="F684" s="2"/>
      <c r="G684" s="291"/>
      <c r="H684" s="291"/>
      <c r="I684" s="496"/>
      <c r="J684" s="496"/>
      <c r="K684" s="291"/>
      <c r="L684" s="291"/>
      <c r="M684" s="291"/>
      <c r="N684" s="291"/>
      <c r="O684" s="2"/>
      <c r="P684" s="2"/>
      <c r="Q684" s="2"/>
      <c r="R684" s="2"/>
      <c r="S684" s="2"/>
      <c r="T684" s="2"/>
      <c r="U684" s="2"/>
      <c r="V684" s="2"/>
      <c r="W684" s="2"/>
    </row>
    <row r="685" spans="1:23" ht="15.75" customHeight="1" x14ac:dyDescent="0.2">
      <c r="A685" s="2"/>
      <c r="B685" s="2"/>
      <c r="C685" s="2"/>
      <c r="D685" s="2"/>
      <c r="E685" s="2"/>
      <c r="F685" s="2"/>
      <c r="G685" s="291"/>
      <c r="H685" s="291"/>
      <c r="I685" s="496"/>
      <c r="J685" s="496"/>
      <c r="K685" s="291"/>
      <c r="L685" s="291"/>
      <c r="M685" s="291"/>
      <c r="N685" s="291"/>
      <c r="O685" s="2"/>
      <c r="P685" s="2"/>
      <c r="Q685" s="2"/>
      <c r="R685" s="2"/>
      <c r="S685" s="2"/>
      <c r="T685" s="2"/>
      <c r="U685" s="2"/>
      <c r="V685" s="2"/>
      <c r="W685" s="2"/>
    </row>
    <row r="686" spans="1:23" ht="15.75" customHeight="1" x14ac:dyDescent="0.2">
      <c r="A686" s="2"/>
      <c r="B686" s="2"/>
      <c r="C686" s="2"/>
      <c r="D686" s="2"/>
      <c r="E686" s="2"/>
      <c r="F686" s="2"/>
      <c r="G686" s="291"/>
      <c r="H686" s="291"/>
      <c r="I686" s="496"/>
      <c r="J686" s="496"/>
      <c r="K686" s="291"/>
      <c r="L686" s="291"/>
      <c r="M686" s="291"/>
      <c r="N686" s="291"/>
      <c r="O686" s="2"/>
      <c r="P686" s="2"/>
      <c r="Q686" s="2"/>
      <c r="R686" s="2"/>
      <c r="S686" s="2"/>
      <c r="T686" s="2"/>
      <c r="U686" s="2"/>
      <c r="V686" s="2"/>
      <c r="W686" s="2"/>
    </row>
    <row r="687" spans="1:23" ht="15.75" customHeight="1" x14ac:dyDescent="0.2">
      <c r="A687" s="2"/>
      <c r="B687" s="2"/>
      <c r="C687" s="2"/>
      <c r="D687" s="2"/>
      <c r="E687" s="2"/>
      <c r="F687" s="2"/>
      <c r="G687" s="291"/>
      <c r="H687" s="291"/>
      <c r="I687" s="496"/>
      <c r="J687" s="496"/>
      <c r="K687" s="291"/>
      <c r="L687" s="291"/>
      <c r="M687" s="291"/>
      <c r="N687" s="291"/>
      <c r="O687" s="2"/>
      <c r="P687" s="2"/>
      <c r="Q687" s="2"/>
      <c r="R687" s="2"/>
      <c r="S687" s="2"/>
      <c r="T687" s="2"/>
      <c r="U687" s="2"/>
      <c r="V687" s="2"/>
      <c r="W687" s="2"/>
    </row>
    <row r="688" spans="1:23" ht="15.75" customHeight="1" x14ac:dyDescent="0.2">
      <c r="A688" s="2"/>
      <c r="B688" s="2"/>
      <c r="C688" s="2"/>
      <c r="D688" s="2"/>
      <c r="E688" s="2"/>
      <c r="F688" s="2"/>
      <c r="G688" s="291"/>
      <c r="H688" s="291"/>
      <c r="I688" s="496"/>
      <c r="J688" s="496"/>
      <c r="K688" s="291"/>
      <c r="L688" s="291"/>
      <c r="M688" s="291"/>
      <c r="N688" s="291"/>
      <c r="O688" s="2"/>
      <c r="P688" s="2"/>
      <c r="Q688" s="2"/>
      <c r="R688" s="2"/>
      <c r="S688" s="2"/>
      <c r="T688" s="2"/>
      <c r="U688" s="2"/>
      <c r="V688" s="2"/>
      <c r="W688" s="2"/>
    </row>
    <row r="689" spans="1:23" ht="15.75" customHeight="1" x14ac:dyDescent="0.2">
      <c r="A689" s="2"/>
      <c r="B689" s="2"/>
      <c r="C689" s="2"/>
      <c r="D689" s="2"/>
      <c r="E689" s="2"/>
      <c r="F689" s="2"/>
      <c r="G689" s="291"/>
      <c r="H689" s="291"/>
      <c r="I689" s="496"/>
      <c r="J689" s="496"/>
      <c r="K689" s="291"/>
      <c r="L689" s="291"/>
      <c r="M689" s="291"/>
      <c r="N689" s="291"/>
      <c r="O689" s="2"/>
      <c r="P689" s="2"/>
      <c r="Q689" s="2"/>
      <c r="R689" s="2"/>
      <c r="S689" s="2"/>
      <c r="T689" s="2"/>
      <c r="U689" s="2"/>
      <c r="V689" s="2"/>
      <c r="W689" s="2"/>
    </row>
    <row r="690" spans="1:23" ht="15.75" customHeight="1" x14ac:dyDescent="0.2">
      <c r="A690" s="2"/>
      <c r="B690" s="2"/>
      <c r="C690" s="2"/>
      <c r="D690" s="2"/>
      <c r="E690" s="2"/>
      <c r="F690" s="2"/>
      <c r="G690" s="291"/>
      <c r="H690" s="291"/>
      <c r="I690" s="496"/>
      <c r="J690" s="496"/>
      <c r="K690" s="291"/>
      <c r="L690" s="291"/>
      <c r="M690" s="291"/>
      <c r="N690" s="291"/>
      <c r="O690" s="2"/>
      <c r="P690" s="2"/>
      <c r="Q690" s="2"/>
      <c r="R690" s="2"/>
      <c r="S690" s="2"/>
      <c r="T690" s="2"/>
      <c r="U690" s="2"/>
      <c r="V690" s="2"/>
      <c r="W690" s="2"/>
    </row>
    <row r="691" spans="1:23" ht="15.75" customHeight="1" x14ac:dyDescent="0.2">
      <c r="A691" s="2"/>
      <c r="B691" s="2"/>
      <c r="C691" s="2"/>
      <c r="D691" s="2"/>
      <c r="E691" s="2"/>
      <c r="F691" s="2"/>
      <c r="G691" s="291"/>
      <c r="H691" s="291"/>
      <c r="I691" s="496"/>
      <c r="J691" s="496"/>
      <c r="K691" s="291"/>
      <c r="L691" s="291"/>
      <c r="M691" s="291"/>
      <c r="N691" s="291"/>
      <c r="O691" s="2"/>
      <c r="P691" s="2"/>
      <c r="Q691" s="2"/>
      <c r="R691" s="2"/>
      <c r="S691" s="2"/>
      <c r="T691" s="2"/>
      <c r="U691" s="2"/>
      <c r="V691" s="2"/>
      <c r="W691" s="2"/>
    </row>
    <row r="692" spans="1:23" ht="15.75" customHeight="1" x14ac:dyDescent="0.2">
      <c r="A692" s="2"/>
      <c r="B692" s="2"/>
      <c r="C692" s="2"/>
      <c r="D692" s="2"/>
      <c r="E692" s="2"/>
      <c r="F692" s="2"/>
      <c r="G692" s="291"/>
      <c r="H692" s="291"/>
      <c r="I692" s="496"/>
      <c r="J692" s="496"/>
      <c r="K692" s="291"/>
      <c r="L692" s="291"/>
      <c r="M692" s="291"/>
      <c r="N692" s="291"/>
      <c r="O692" s="2"/>
      <c r="P692" s="2"/>
      <c r="Q692" s="2"/>
      <c r="R692" s="2"/>
      <c r="S692" s="2"/>
      <c r="T692" s="2"/>
      <c r="U692" s="2"/>
      <c r="V692" s="2"/>
      <c r="W692" s="2"/>
    </row>
    <row r="693" spans="1:23" ht="15.75" customHeight="1" x14ac:dyDescent="0.2">
      <c r="A693" s="2"/>
      <c r="B693" s="2"/>
      <c r="C693" s="2"/>
      <c r="D693" s="2"/>
      <c r="E693" s="2"/>
      <c r="F693" s="2"/>
      <c r="G693" s="291"/>
      <c r="H693" s="291"/>
      <c r="I693" s="496"/>
      <c r="J693" s="496"/>
      <c r="K693" s="291"/>
      <c r="L693" s="291"/>
      <c r="M693" s="291"/>
      <c r="N693" s="291"/>
      <c r="O693" s="2"/>
      <c r="P693" s="2"/>
      <c r="Q693" s="2"/>
      <c r="R693" s="2"/>
      <c r="S693" s="2"/>
      <c r="T693" s="2"/>
      <c r="U693" s="2"/>
      <c r="V693" s="2"/>
      <c r="W693" s="2"/>
    </row>
    <row r="694" spans="1:23" ht="15.75" customHeight="1" x14ac:dyDescent="0.2">
      <c r="A694" s="2"/>
      <c r="B694" s="2"/>
      <c r="C694" s="2"/>
      <c r="D694" s="2"/>
      <c r="E694" s="2"/>
      <c r="F694" s="2"/>
      <c r="G694" s="291"/>
      <c r="H694" s="291"/>
      <c r="I694" s="496"/>
      <c r="J694" s="496"/>
      <c r="K694" s="291"/>
      <c r="L694" s="291"/>
      <c r="M694" s="291"/>
      <c r="N694" s="291"/>
      <c r="O694" s="2"/>
      <c r="P694" s="2"/>
      <c r="Q694" s="2"/>
      <c r="R694" s="2"/>
      <c r="S694" s="2"/>
      <c r="T694" s="2"/>
      <c r="U694" s="2"/>
      <c r="V694" s="2"/>
      <c r="W694" s="2"/>
    </row>
    <row r="695" spans="1:23" ht="15.75" customHeight="1" x14ac:dyDescent="0.2">
      <c r="A695" s="2"/>
      <c r="B695" s="2"/>
      <c r="C695" s="2"/>
      <c r="D695" s="2"/>
      <c r="E695" s="2"/>
      <c r="F695" s="2"/>
      <c r="G695" s="291"/>
      <c r="H695" s="291"/>
      <c r="I695" s="496"/>
      <c r="J695" s="496"/>
      <c r="K695" s="291"/>
      <c r="L695" s="291"/>
      <c r="M695" s="291"/>
      <c r="N695" s="291"/>
      <c r="O695" s="2"/>
      <c r="P695" s="2"/>
      <c r="Q695" s="2"/>
      <c r="R695" s="2"/>
      <c r="S695" s="2"/>
      <c r="T695" s="2"/>
      <c r="U695" s="2"/>
      <c r="V695" s="2"/>
      <c r="W695" s="2"/>
    </row>
    <row r="696" spans="1:23" ht="15.75" customHeight="1" x14ac:dyDescent="0.2">
      <c r="A696" s="2"/>
      <c r="B696" s="2"/>
      <c r="C696" s="2"/>
      <c r="D696" s="2"/>
      <c r="E696" s="2"/>
      <c r="F696" s="2"/>
      <c r="G696" s="291"/>
      <c r="H696" s="291"/>
      <c r="I696" s="496"/>
      <c r="J696" s="496"/>
      <c r="K696" s="291"/>
      <c r="L696" s="291"/>
      <c r="M696" s="291"/>
      <c r="N696" s="291"/>
      <c r="O696" s="2"/>
      <c r="P696" s="2"/>
      <c r="Q696" s="2"/>
      <c r="R696" s="2"/>
      <c r="S696" s="2"/>
      <c r="T696" s="2"/>
      <c r="U696" s="2"/>
      <c r="V696" s="2"/>
      <c r="W696" s="2"/>
    </row>
    <row r="697" spans="1:23" ht="15.75" customHeight="1" x14ac:dyDescent="0.2">
      <c r="A697" s="2"/>
      <c r="B697" s="2"/>
      <c r="C697" s="2"/>
      <c r="D697" s="2"/>
      <c r="E697" s="2"/>
      <c r="F697" s="2"/>
      <c r="G697" s="291"/>
      <c r="H697" s="291"/>
      <c r="I697" s="496"/>
      <c r="J697" s="496"/>
      <c r="K697" s="291"/>
      <c r="L697" s="291"/>
      <c r="M697" s="291"/>
      <c r="N697" s="291"/>
      <c r="O697" s="2"/>
      <c r="P697" s="2"/>
      <c r="Q697" s="2"/>
      <c r="R697" s="2"/>
      <c r="S697" s="2"/>
      <c r="T697" s="2"/>
      <c r="U697" s="2"/>
      <c r="V697" s="2"/>
      <c r="W697" s="2"/>
    </row>
    <row r="698" spans="1:23" ht="15.75" customHeight="1" x14ac:dyDescent="0.2">
      <c r="A698" s="2"/>
      <c r="B698" s="2"/>
      <c r="C698" s="2"/>
      <c r="D698" s="2"/>
      <c r="E698" s="2"/>
      <c r="F698" s="2"/>
      <c r="G698" s="291"/>
      <c r="H698" s="291"/>
      <c r="I698" s="496"/>
      <c r="J698" s="496"/>
      <c r="K698" s="291"/>
      <c r="L698" s="291"/>
      <c r="M698" s="291"/>
      <c r="N698" s="291"/>
      <c r="O698" s="2"/>
      <c r="P698" s="2"/>
      <c r="Q698" s="2"/>
      <c r="R698" s="2"/>
      <c r="S698" s="2"/>
      <c r="T698" s="2"/>
      <c r="U698" s="2"/>
      <c r="V698" s="2"/>
      <c r="W698" s="2"/>
    </row>
    <row r="699" spans="1:23" ht="15.75" customHeight="1" x14ac:dyDescent="0.2">
      <c r="A699" s="2"/>
      <c r="B699" s="2"/>
      <c r="C699" s="2"/>
      <c r="D699" s="2"/>
      <c r="E699" s="2"/>
      <c r="F699" s="2"/>
      <c r="G699" s="291"/>
      <c r="H699" s="291"/>
      <c r="I699" s="496"/>
      <c r="J699" s="496"/>
      <c r="K699" s="291"/>
      <c r="L699" s="291"/>
      <c r="M699" s="291"/>
      <c r="N699" s="291"/>
      <c r="O699" s="2"/>
      <c r="P699" s="2"/>
      <c r="Q699" s="2"/>
      <c r="R699" s="2"/>
      <c r="S699" s="2"/>
      <c r="T699" s="2"/>
      <c r="U699" s="2"/>
      <c r="V699" s="2"/>
      <c r="W699" s="2"/>
    </row>
    <row r="700" spans="1:23" ht="15.75" customHeight="1" x14ac:dyDescent="0.2">
      <c r="A700" s="2"/>
      <c r="B700" s="2"/>
      <c r="C700" s="2"/>
      <c r="D700" s="2"/>
      <c r="E700" s="2"/>
      <c r="F700" s="2"/>
      <c r="G700" s="291"/>
      <c r="H700" s="291"/>
      <c r="I700" s="496"/>
      <c r="J700" s="496"/>
      <c r="K700" s="291"/>
      <c r="L700" s="291"/>
      <c r="M700" s="291"/>
      <c r="N700" s="291"/>
      <c r="O700" s="2"/>
      <c r="P700" s="2"/>
      <c r="Q700" s="2"/>
      <c r="R700" s="2"/>
      <c r="S700" s="2"/>
      <c r="T700" s="2"/>
      <c r="U700" s="2"/>
      <c r="V700" s="2"/>
      <c r="W700" s="2"/>
    </row>
    <row r="701" spans="1:23" ht="15.75" customHeight="1" x14ac:dyDescent="0.2">
      <c r="A701" s="2"/>
      <c r="B701" s="2"/>
      <c r="C701" s="2"/>
      <c r="D701" s="2"/>
      <c r="E701" s="2"/>
      <c r="F701" s="2"/>
      <c r="G701" s="291"/>
      <c r="H701" s="291"/>
      <c r="I701" s="496"/>
      <c r="J701" s="496"/>
      <c r="K701" s="291"/>
      <c r="L701" s="291"/>
      <c r="M701" s="291"/>
      <c r="N701" s="291"/>
      <c r="O701" s="2"/>
      <c r="P701" s="2"/>
      <c r="Q701" s="2"/>
      <c r="R701" s="2"/>
      <c r="S701" s="2"/>
      <c r="T701" s="2"/>
      <c r="U701" s="2"/>
      <c r="V701" s="2"/>
      <c r="W701" s="2"/>
    </row>
    <row r="702" spans="1:23" ht="15.75" customHeight="1" x14ac:dyDescent="0.2">
      <c r="A702" s="2"/>
      <c r="B702" s="2"/>
      <c r="C702" s="2"/>
      <c r="D702" s="2"/>
      <c r="E702" s="2"/>
      <c r="F702" s="2"/>
      <c r="G702" s="291"/>
      <c r="H702" s="291"/>
      <c r="I702" s="496"/>
      <c r="J702" s="496"/>
      <c r="K702" s="291"/>
      <c r="L702" s="291"/>
      <c r="M702" s="291"/>
      <c r="N702" s="291"/>
      <c r="O702" s="2"/>
      <c r="P702" s="2"/>
      <c r="Q702" s="2"/>
      <c r="R702" s="2"/>
      <c r="S702" s="2"/>
      <c r="T702" s="2"/>
      <c r="U702" s="2"/>
      <c r="V702" s="2"/>
      <c r="W702" s="2"/>
    </row>
    <row r="703" spans="1:23" ht="15.75" customHeight="1" x14ac:dyDescent="0.2">
      <c r="A703" s="2"/>
      <c r="B703" s="2"/>
      <c r="C703" s="2"/>
      <c r="D703" s="2"/>
      <c r="E703" s="2"/>
      <c r="F703" s="2"/>
      <c r="G703" s="291"/>
      <c r="H703" s="291"/>
      <c r="I703" s="496"/>
      <c r="J703" s="496"/>
      <c r="K703" s="291"/>
      <c r="L703" s="291"/>
      <c r="M703" s="291"/>
      <c r="N703" s="291"/>
      <c r="O703" s="2"/>
      <c r="P703" s="2"/>
      <c r="Q703" s="2"/>
      <c r="R703" s="2"/>
      <c r="S703" s="2"/>
      <c r="T703" s="2"/>
      <c r="U703" s="2"/>
      <c r="V703" s="2"/>
      <c r="W703" s="2"/>
    </row>
    <row r="704" spans="1:23" ht="15.75" customHeight="1" x14ac:dyDescent="0.2">
      <c r="A704" s="2"/>
      <c r="B704" s="2"/>
      <c r="C704" s="2"/>
      <c r="D704" s="2"/>
      <c r="E704" s="2"/>
      <c r="F704" s="2"/>
      <c r="G704" s="291"/>
      <c r="H704" s="291"/>
      <c r="I704" s="496"/>
      <c r="J704" s="496"/>
      <c r="K704" s="291"/>
      <c r="L704" s="291"/>
      <c r="M704" s="291"/>
      <c r="N704" s="291"/>
      <c r="O704" s="2"/>
      <c r="P704" s="2"/>
      <c r="Q704" s="2"/>
      <c r="R704" s="2"/>
      <c r="S704" s="2"/>
      <c r="T704" s="2"/>
      <c r="U704" s="2"/>
      <c r="V704" s="2"/>
      <c r="W704" s="2"/>
    </row>
    <row r="705" spans="1:23" ht="15.75" customHeight="1" x14ac:dyDescent="0.2">
      <c r="A705" s="2"/>
      <c r="B705" s="2"/>
      <c r="C705" s="2"/>
      <c r="D705" s="2"/>
      <c r="E705" s="2"/>
      <c r="F705" s="2"/>
      <c r="G705" s="291"/>
      <c r="H705" s="291"/>
      <c r="I705" s="496"/>
      <c r="J705" s="496"/>
      <c r="K705" s="291"/>
      <c r="L705" s="291"/>
      <c r="M705" s="291"/>
      <c r="N705" s="291"/>
      <c r="O705" s="2"/>
      <c r="P705" s="2"/>
      <c r="Q705" s="2"/>
      <c r="R705" s="2"/>
      <c r="S705" s="2"/>
      <c r="T705" s="2"/>
      <c r="U705" s="2"/>
      <c r="V705" s="2"/>
      <c r="W705" s="2"/>
    </row>
    <row r="706" spans="1:23" ht="15.75" customHeight="1" x14ac:dyDescent="0.2">
      <c r="A706" s="2"/>
      <c r="B706" s="2"/>
      <c r="C706" s="2"/>
      <c r="D706" s="2"/>
      <c r="E706" s="2"/>
      <c r="F706" s="2"/>
      <c r="G706" s="291"/>
      <c r="H706" s="291"/>
      <c r="I706" s="496"/>
      <c r="J706" s="496"/>
      <c r="K706" s="291"/>
      <c r="L706" s="291"/>
      <c r="M706" s="291"/>
      <c r="N706" s="291"/>
      <c r="O706" s="2"/>
      <c r="P706" s="2"/>
      <c r="Q706" s="2"/>
      <c r="R706" s="2"/>
      <c r="S706" s="2"/>
      <c r="T706" s="2"/>
      <c r="U706" s="2"/>
      <c r="V706" s="2"/>
      <c r="W706" s="2"/>
    </row>
    <row r="707" spans="1:23" ht="15.75" customHeight="1" x14ac:dyDescent="0.2">
      <c r="A707" s="2"/>
      <c r="B707" s="2"/>
      <c r="C707" s="2"/>
      <c r="D707" s="2"/>
      <c r="E707" s="2"/>
      <c r="F707" s="2"/>
      <c r="G707" s="291"/>
      <c r="H707" s="291"/>
      <c r="I707" s="496"/>
      <c r="J707" s="496"/>
      <c r="K707" s="291"/>
      <c r="L707" s="291"/>
      <c r="M707" s="291"/>
      <c r="N707" s="291"/>
      <c r="O707" s="2"/>
      <c r="P707" s="2"/>
      <c r="Q707" s="2"/>
      <c r="R707" s="2"/>
      <c r="S707" s="2"/>
      <c r="T707" s="2"/>
      <c r="U707" s="2"/>
      <c r="V707" s="2"/>
      <c r="W707" s="2"/>
    </row>
    <row r="708" spans="1:23" ht="15.75" customHeight="1" x14ac:dyDescent="0.2">
      <c r="A708" s="2"/>
      <c r="B708" s="2"/>
      <c r="C708" s="2"/>
      <c r="D708" s="2"/>
      <c r="E708" s="2"/>
      <c r="F708" s="2"/>
      <c r="G708" s="291"/>
      <c r="H708" s="291"/>
      <c r="I708" s="496"/>
      <c r="J708" s="496"/>
      <c r="K708" s="291"/>
      <c r="L708" s="291"/>
      <c r="M708" s="291"/>
      <c r="N708" s="291"/>
      <c r="O708" s="2"/>
      <c r="P708" s="2"/>
      <c r="Q708" s="2"/>
      <c r="R708" s="2"/>
      <c r="S708" s="2"/>
      <c r="T708" s="2"/>
      <c r="U708" s="2"/>
      <c r="V708" s="2"/>
      <c r="W708" s="2"/>
    </row>
    <row r="709" spans="1:23" ht="15.75" customHeight="1" x14ac:dyDescent="0.2">
      <c r="A709" s="2"/>
      <c r="B709" s="2"/>
      <c r="C709" s="2"/>
      <c r="D709" s="2"/>
      <c r="E709" s="2"/>
      <c r="F709" s="2"/>
      <c r="G709" s="291"/>
      <c r="H709" s="291"/>
      <c r="I709" s="496"/>
      <c r="J709" s="496"/>
      <c r="K709" s="291"/>
      <c r="L709" s="291"/>
      <c r="M709" s="291"/>
      <c r="N709" s="291"/>
      <c r="O709" s="2"/>
      <c r="P709" s="2"/>
      <c r="Q709" s="2"/>
      <c r="R709" s="2"/>
      <c r="S709" s="2"/>
      <c r="T709" s="2"/>
      <c r="U709" s="2"/>
      <c r="V709" s="2"/>
      <c r="W709" s="2"/>
    </row>
    <row r="710" spans="1:23" ht="15.75" customHeight="1" x14ac:dyDescent="0.2">
      <c r="A710" s="2"/>
      <c r="B710" s="2"/>
      <c r="C710" s="2"/>
      <c r="D710" s="2"/>
      <c r="E710" s="2"/>
      <c r="F710" s="2"/>
      <c r="G710" s="291"/>
      <c r="H710" s="291"/>
      <c r="I710" s="496"/>
      <c r="J710" s="496"/>
      <c r="K710" s="291"/>
      <c r="L710" s="291"/>
      <c r="M710" s="291"/>
      <c r="N710" s="291"/>
      <c r="O710" s="2"/>
      <c r="P710" s="2"/>
      <c r="Q710" s="2"/>
      <c r="R710" s="2"/>
      <c r="S710" s="2"/>
      <c r="T710" s="2"/>
      <c r="U710" s="2"/>
      <c r="V710" s="2"/>
      <c r="W710" s="2"/>
    </row>
    <row r="711" spans="1:23" ht="15.75" customHeight="1" x14ac:dyDescent="0.2">
      <c r="A711" s="2"/>
      <c r="B711" s="2"/>
      <c r="C711" s="2"/>
      <c r="D711" s="2"/>
      <c r="E711" s="2"/>
      <c r="F711" s="2"/>
      <c r="G711" s="291"/>
      <c r="H711" s="291"/>
      <c r="I711" s="496"/>
      <c r="J711" s="496"/>
      <c r="K711" s="291"/>
      <c r="L711" s="291"/>
      <c r="M711" s="291"/>
      <c r="N711" s="291"/>
      <c r="O711" s="2"/>
      <c r="P711" s="2"/>
      <c r="Q711" s="2"/>
      <c r="R711" s="2"/>
      <c r="S711" s="2"/>
      <c r="T711" s="2"/>
      <c r="U711" s="2"/>
      <c r="V711" s="2"/>
      <c r="W711" s="2"/>
    </row>
    <row r="712" spans="1:23" ht="15.75" customHeight="1" x14ac:dyDescent="0.2">
      <c r="A712" s="2"/>
      <c r="B712" s="2"/>
      <c r="C712" s="2"/>
      <c r="D712" s="2"/>
      <c r="E712" s="2"/>
      <c r="F712" s="2"/>
      <c r="G712" s="291"/>
      <c r="H712" s="291"/>
      <c r="I712" s="496"/>
      <c r="J712" s="496"/>
      <c r="K712" s="291"/>
      <c r="L712" s="291"/>
      <c r="M712" s="291"/>
      <c r="N712" s="291"/>
      <c r="O712" s="2"/>
      <c r="P712" s="2"/>
      <c r="Q712" s="2"/>
      <c r="R712" s="2"/>
      <c r="S712" s="2"/>
      <c r="T712" s="2"/>
      <c r="U712" s="2"/>
      <c r="V712" s="2"/>
      <c r="W712" s="2"/>
    </row>
    <row r="713" spans="1:23" ht="15.75" customHeight="1" x14ac:dyDescent="0.2">
      <c r="A713" s="2"/>
      <c r="B713" s="2"/>
      <c r="C713" s="2"/>
      <c r="D713" s="2"/>
      <c r="E713" s="2"/>
      <c r="F713" s="2"/>
      <c r="G713" s="291"/>
      <c r="H713" s="291"/>
      <c r="I713" s="496"/>
      <c r="J713" s="496"/>
      <c r="K713" s="291"/>
      <c r="L713" s="291"/>
      <c r="M713" s="291"/>
      <c r="N713" s="291"/>
      <c r="O713" s="2"/>
      <c r="P713" s="2"/>
      <c r="Q713" s="2"/>
      <c r="R713" s="2"/>
      <c r="S713" s="2"/>
      <c r="T713" s="2"/>
      <c r="U713" s="2"/>
      <c r="V713" s="2"/>
      <c r="W713" s="2"/>
    </row>
    <row r="714" spans="1:23" ht="15.75" customHeight="1" x14ac:dyDescent="0.2">
      <c r="A714" s="2"/>
      <c r="B714" s="2"/>
      <c r="C714" s="2"/>
      <c r="D714" s="2"/>
      <c r="E714" s="2"/>
      <c r="F714" s="2"/>
      <c r="G714" s="291"/>
      <c r="H714" s="291"/>
      <c r="I714" s="496"/>
      <c r="J714" s="496"/>
      <c r="K714" s="291"/>
      <c r="L714" s="291"/>
      <c r="M714" s="291"/>
      <c r="N714" s="291"/>
      <c r="O714" s="2"/>
      <c r="P714" s="2"/>
      <c r="Q714" s="2"/>
      <c r="R714" s="2"/>
      <c r="S714" s="2"/>
      <c r="T714" s="2"/>
      <c r="U714" s="2"/>
      <c r="V714" s="2"/>
      <c r="W714" s="2"/>
    </row>
    <row r="715" spans="1:23" ht="15.75" customHeight="1" x14ac:dyDescent="0.2">
      <c r="A715" s="2"/>
      <c r="B715" s="2"/>
      <c r="C715" s="2"/>
      <c r="D715" s="2"/>
      <c r="E715" s="2"/>
      <c r="F715" s="2"/>
      <c r="G715" s="291"/>
      <c r="H715" s="291"/>
      <c r="I715" s="496"/>
      <c r="J715" s="496"/>
      <c r="K715" s="291"/>
      <c r="L715" s="291"/>
      <c r="M715" s="291"/>
      <c r="N715" s="291"/>
      <c r="O715" s="2"/>
      <c r="P715" s="2"/>
      <c r="Q715" s="2"/>
      <c r="R715" s="2"/>
      <c r="S715" s="2"/>
      <c r="T715" s="2"/>
      <c r="U715" s="2"/>
      <c r="V715" s="2"/>
      <c r="W715" s="2"/>
    </row>
    <row r="716" spans="1:23" ht="15.75" customHeight="1" x14ac:dyDescent="0.2">
      <c r="A716" s="2"/>
      <c r="B716" s="2"/>
      <c r="C716" s="2"/>
      <c r="D716" s="2"/>
      <c r="E716" s="2"/>
      <c r="F716" s="2"/>
      <c r="G716" s="291"/>
      <c r="H716" s="291"/>
      <c r="I716" s="496"/>
      <c r="J716" s="496"/>
      <c r="K716" s="291"/>
      <c r="L716" s="291"/>
      <c r="M716" s="291"/>
      <c r="N716" s="291"/>
      <c r="O716" s="2"/>
      <c r="P716" s="2"/>
      <c r="Q716" s="2"/>
      <c r="R716" s="2"/>
      <c r="S716" s="2"/>
      <c r="T716" s="2"/>
      <c r="U716" s="2"/>
      <c r="V716" s="2"/>
      <c r="W716" s="2"/>
    </row>
    <row r="717" spans="1:23" ht="15.75" customHeight="1" x14ac:dyDescent="0.2">
      <c r="A717" s="2"/>
      <c r="B717" s="2"/>
      <c r="C717" s="2"/>
      <c r="D717" s="2"/>
      <c r="E717" s="2"/>
      <c r="F717" s="2"/>
      <c r="G717" s="291"/>
      <c r="H717" s="291"/>
      <c r="I717" s="496"/>
      <c r="J717" s="496"/>
      <c r="K717" s="291"/>
      <c r="L717" s="291"/>
      <c r="M717" s="291"/>
      <c r="N717" s="291"/>
      <c r="O717" s="2"/>
      <c r="P717" s="2"/>
      <c r="Q717" s="2"/>
      <c r="R717" s="2"/>
      <c r="S717" s="2"/>
      <c r="T717" s="2"/>
      <c r="U717" s="2"/>
      <c r="V717" s="2"/>
      <c r="W717" s="2"/>
    </row>
    <row r="718" spans="1:23" ht="15.75" customHeight="1" x14ac:dyDescent="0.2">
      <c r="A718" s="2"/>
      <c r="B718" s="2"/>
      <c r="C718" s="2"/>
      <c r="D718" s="2"/>
      <c r="E718" s="2"/>
      <c r="F718" s="2"/>
      <c r="G718" s="291"/>
      <c r="H718" s="291"/>
      <c r="I718" s="496"/>
      <c r="J718" s="496"/>
      <c r="K718" s="291"/>
      <c r="L718" s="291"/>
      <c r="M718" s="291"/>
      <c r="N718" s="291"/>
      <c r="O718" s="2"/>
      <c r="P718" s="2"/>
      <c r="Q718" s="2"/>
      <c r="R718" s="2"/>
      <c r="S718" s="2"/>
      <c r="T718" s="2"/>
      <c r="U718" s="2"/>
      <c r="V718" s="2"/>
      <c r="W718" s="2"/>
    </row>
    <row r="719" spans="1:23" ht="15.75" customHeight="1" x14ac:dyDescent="0.2">
      <c r="A719" s="2"/>
      <c r="B719" s="2"/>
      <c r="C719" s="2"/>
      <c r="D719" s="2"/>
      <c r="E719" s="2"/>
      <c r="F719" s="2"/>
      <c r="G719" s="291"/>
      <c r="H719" s="291"/>
      <c r="I719" s="496"/>
      <c r="J719" s="496"/>
      <c r="K719" s="291"/>
      <c r="L719" s="291"/>
      <c r="M719" s="291"/>
      <c r="N719" s="291"/>
      <c r="O719" s="2"/>
      <c r="P719" s="2"/>
      <c r="Q719" s="2"/>
      <c r="R719" s="2"/>
      <c r="S719" s="2"/>
      <c r="T719" s="2"/>
      <c r="U719" s="2"/>
      <c r="V719" s="2"/>
      <c r="W719" s="2"/>
    </row>
    <row r="720" spans="1:23" ht="15.75" customHeight="1" x14ac:dyDescent="0.2">
      <c r="A720" s="2"/>
      <c r="B720" s="2"/>
      <c r="C720" s="2"/>
      <c r="D720" s="2"/>
      <c r="E720" s="2"/>
      <c r="F720" s="2"/>
      <c r="G720" s="291"/>
      <c r="H720" s="291"/>
      <c r="I720" s="496"/>
      <c r="J720" s="496"/>
      <c r="K720" s="291"/>
      <c r="L720" s="291"/>
      <c r="M720" s="291"/>
      <c r="N720" s="291"/>
      <c r="O720" s="2"/>
      <c r="P720" s="2"/>
      <c r="Q720" s="2"/>
      <c r="R720" s="2"/>
      <c r="S720" s="2"/>
      <c r="T720" s="2"/>
      <c r="U720" s="2"/>
      <c r="V720" s="2"/>
      <c r="W720" s="2"/>
    </row>
    <row r="721" spans="1:23" ht="15.75" customHeight="1" x14ac:dyDescent="0.2">
      <c r="A721" s="2"/>
      <c r="B721" s="2"/>
      <c r="C721" s="2"/>
      <c r="D721" s="2"/>
      <c r="E721" s="2"/>
      <c r="F721" s="2"/>
      <c r="G721" s="291"/>
      <c r="H721" s="291"/>
      <c r="I721" s="496"/>
      <c r="J721" s="496"/>
      <c r="K721" s="291"/>
      <c r="L721" s="291"/>
      <c r="M721" s="291"/>
      <c r="N721" s="291"/>
      <c r="O721" s="2"/>
      <c r="P721" s="2"/>
      <c r="Q721" s="2"/>
      <c r="R721" s="2"/>
      <c r="S721" s="2"/>
      <c r="T721" s="2"/>
      <c r="U721" s="2"/>
      <c r="V721" s="2"/>
      <c r="W721" s="2"/>
    </row>
    <row r="722" spans="1:23" ht="15.75" customHeight="1" x14ac:dyDescent="0.2">
      <c r="A722" s="2"/>
      <c r="B722" s="2"/>
      <c r="C722" s="2"/>
      <c r="D722" s="2"/>
      <c r="E722" s="2"/>
      <c r="F722" s="2"/>
      <c r="G722" s="291"/>
      <c r="H722" s="291"/>
      <c r="I722" s="496"/>
      <c r="J722" s="496"/>
      <c r="K722" s="291"/>
      <c r="L722" s="291"/>
      <c r="M722" s="291"/>
      <c r="N722" s="291"/>
      <c r="O722" s="2"/>
      <c r="P722" s="2"/>
      <c r="Q722" s="2"/>
      <c r="R722" s="2"/>
      <c r="S722" s="2"/>
      <c r="T722" s="2"/>
      <c r="U722" s="2"/>
      <c r="V722" s="2"/>
      <c r="W722" s="2"/>
    </row>
    <row r="723" spans="1:23" ht="15.75" customHeight="1" x14ac:dyDescent="0.2">
      <c r="A723" s="2"/>
      <c r="B723" s="2"/>
      <c r="C723" s="2"/>
      <c r="D723" s="2"/>
      <c r="E723" s="2"/>
      <c r="F723" s="2"/>
      <c r="G723" s="291"/>
      <c r="H723" s="291"/>
      <c r="I723" s="496"/>
      <c r="J723" s="496"/>
      <c r="K723" s="291"/>
      <c r="L723" s="291"/>
      <c r="M723" s="291"/>
      <c r="N723" s="291"/>
      <c r="O723" s="2"/>
      <c r="P723" s="2"/>
      <c r="Q723" s="2"/>
      <c r="R723" s="2"/>
      <c r="S723" s="2"/>
      <c r="T723" s="2"/>
      <c r="U723" s="2"/>
      <c r="V723" s="2"/>
      <c r="W723" s="2"/>
    </row>
    <row r="724" spans="1:23" ht="15.75" customHeight="1" x14ac:dyDescent="0.2">
      <c r="A724" s="2"/>
      <c r="B724" s="2"/>
      <c r="C724" s="2"/>
      <c r="D724" s="2"/>
      <c r="E724" s="2"/>
      <c r="F724" s="2"/>
      <c r="G724" s="291"/>
      <c r="H724" s="291"/>
      <c r="I724" s="496"/>
      <c r="J724" s="496"/>
      <c r="K724" s="291"/>
      <c r="L724" s="291"/>
      <c r="M724" s="291"/>
      <c r="N724" s="291"/>
      <c r="O724" s="2"/>
      <c r="P724" s="2"/>
      <c r="Q724" s="2"/>
      <c r="R724" s="2"/>
      <c r="S724" s="2"/>
      <c r="T724" s="2"/>
      <c r="U724" s="2"/>
      <c r="V724" s="2"/>
      <c r="W724" s="2"/>
    </row>
    <row r="725" spans="1:23" ht="15.75" customHeight="1" x14ac:dyDescent="0.2">
      <c r="A725" s="2"/>
      <c r="B725" s="2"/>
      <c r="C725" s="2"/>
      <c r="D725" s="2"/>
      <c r="E725" s="2"/>
      <c r="F725" s="2"/>
      <c r="G725" s="291"/>
      <c r="H725" s="291"/>
      <c r="I725" s="496"/>
      <c r="J725" s="496"/>
      <c r="K725" s="291"/>
      <c r="L725" s="291"/>
      <c r="M725" s="291"/>
      <c r="N725" s="291"/>
      <c r="O725" s="2"/>
      <c r="P725" s="2"/>
      <c r="Q725" s="2"/>
      <c r="R725" s="2"/>
      <c r="S725" s="2"/>
      <c r="T725" s="2"/>
      <c r="U725" s="2"/>
      <c r="V725" s="2"/>
      <c r="W725" s="2"/>
    </row>
    <row r="726" spans="1:23" ht="15.75" customHeight="1" x14ac:dyDescent="0.2">
      <c r="A726" s="2"/>
      <c r="B726" s="2"/>
      <c r="C726" s="2"/>
      <c r="D726" s="2"/>
      <c r="E726" s="2"/>
      <c r="F726" s="2"/>
      <c r="G726" s="291"/>
      <c r="H726" s="291"/>
      <c r="I726" s="496"/>
      <c r="J726" s="496"/>
      <c r="K726" s="291"/>
      <c r="L726" s="291"/>
      <c r="M726" s="291"/>
      <c r="N726" s="291"/>
      <c r="O726" s="2"/>
      <c r="P726" s="2"/>
      <c r="Q726" s="2"/>
      <c r="R726" s="2"/>
      <c r="S726" s="2"/>
      <c r="T726" s="2"/>
      <c r="U726" s="2"/>
      <c r="V726" s="2"/>
      <c r="W726" s="2"/>
    </row>
    <row r="727" spans="1:23" ht="15.75" customHeight="1" x14ac:dyDescent="0.2">
      <c r="A727" s="2"/>
      <c r="B727" s="2"/>
      <c r="C727" s="2"/>
      <c r="D727" s="2"/>
      <c r="E727" s="2"/>
      <c r="F727" s="2"/>
      <c r="G727" s="291"/>
      <c r="H727" s="291"/>
      <c r="I727" s="496"/>
      <c r="J727" s="496"/>
      <c r="K727" s="291"/>
      <c r="L727" s="291"/>
      <c r="M727" s="291"/>
      <c r="N727" s="291"/>
      <c r="O727" s="2"/>
      <c r="P727" s="2"/>
      <c r="Q727" s="2"/>
      <c r="R727" s="2"/>
      <c r="S727" s="2"/>
      <c r="T727" s="2"/>
      <c r="U727" s="2"/>
      <c r="V727" s="2"/>
      <c r="W727" s="2"/>
    </row>
    <row r="728" spans="1:23" ht="15.75" customHeight="1" x14ac:dyDescent="0.2">
      <c r="A728" s="2"/>
      <c r="B728" s="2"/>
      <c r="C728" s="2"/>
      <c r="D728" s="2"/>
      <c r="E728" s="2"/>
      <c r="F728" s="2"/>
      <c r="G728" s="291"/>
      <c r="H728" s="291"/>
      <c r="I728" s="496"/>
      <c r="J728" s="496"/>
      <c r="K728" s="291"/>
      <c r="L728" s="291"/>
      <c r="M728" s="291"/>
      <c r="N728" s="291"/>
      <c r="O728" s="2"/>
      <c r="P728" s="2"/>
      <c r="Q728" s="2"/>
      <c r="R728" s="2"/>
      <c r="S728" s="2"/>
      <c r="T728" s="2"/>
      <c r="U728" s="2"/>
      <c r="V728" s="2"/>
      <c r="W728" s="2"/>
    </row>
    <row r="729" spans="1:23" ht="15.75" customHeight="1" x14ac:dyDescent="0.2">
      <c r="A729" s="2"/>
      <c r="B729" s="2"/>
      <c r="C729" s="2"/>
      <c r="D729" s="2"/>
      <c r="E729" s="2"/>
      <c r="F729" s="2"/>
      <c r="G729" s="291"/>
      <c r="H729" s="291"/>
      <c r="I729" s="496"/>
      <c r="J729" s="496"/>
      <c r="K729" s="291"/>
      <c r="L729" s="291"/>
      <c r="M729" s="291"/>
      <c r="N729" s="291"/>
      <c r="O729" s="2"/>
      <c r="P729" s="2"/>
      <c r="Q729" s="2"/>
      <c r="R729" s="2"/>
      <c r="S729" s="2"/>
      <c r="T729" s="2"/>
      <c r="U729" s="2"/>
      <c r="V729" s="2"/>
      <c r="W729" s="2"/>
    </row>
    <row r="730" spans="1:23" ht="15.75" customHeight="1" x14ac:dyDescent="0.2">
      <c r="A730" s="2"/>
      <c r="B730" s="2"/>
      <c r="C730" s="2"/>
      <c r="D730" s="2"/>
      <c r="E730" s="2"/>
      <c r="F730" s="2"/>
      <c r="G730" s="291"/>
      <c r="H730" s="291"/>
      <c r="I730" s="496"/>
      <c r="J730" s="496"/>
      <c r="K730" s="291"/>
      <c r="L730" s="291"/>
      <c r="M730" s="291"/>
      <c r="N730" s="291"/>
      <c r="O730" s="2"/>
      <c r="P730" s="2"/>
      <c r="Q730" s="2"/>
      <c r="R730" s="2"/>
      <c r="S730" s="2"/>
      <c r="T730" s="2"/>
      <c r="U730" s="2"/>
      <c r="V730" s="2"/>
      <c r="W730" s="2"/>
    </row>
    <row r="731" spans="1:23" ht="15.75" customHeight="1" x14ac:dyDescent="0.2">
      <c r="A731" s="2"/>
      <c r="B731" s="2"/>
      <c r="C731" s="2"/>
      <c r="D731" s="2"/>
      <c r="E731" s="2"/>
      <c r="F731" s="2"/>
      <c r="G731" s="291"/>
      <c r="H731" s="291"/>
      <c r="I731" s="496"/>
      <c r="J731" s="496"/>
      <c r="K731" s="291"/>
      <c r="L731" s="291"/>
      <c r="M731" s="291"/>
      <c r="N731" s="291"/>
      <c r="O731" s="2"/>
      <c r="P731" s="2"/>
      <c r="Q731" s="2"/>
      <c r="R731" s="2"/>
      <c r="S731" s="2"/>
      <c r="T731" s="2"/>
      <c r="U731" s="2"/>
      <c r="V731" s="2"/>
      <c r="W731" s="2"/>
    </row>
    <row r="732" spans="1:23" ht="15.75" customHeight="1" x14ac:dyDescent="0.2">
      <c r="A732" s="2"/>
      <c r="B732" s="2"/>
      <c r="C732" s="2"/>
      <c r="D732" s="2"/>
      <c r="E732" s="2"/>
      <c r="F732" s="2"/>
      <c r="G732" s="291"/>
      <c r="H732" s="291"/>
      <c r="I732" s="496"/>
      <c r="J732" s="496"/>
      <c r="K732" s="291"/>
      <c r="L732" s="291"/>
      <c r="M732" s="291"/>
      <c r="N732" s="291"/>
      <c r="O732" s="2"/>
      <c r="P732" s="2"/>
      <c r="Q732" s="2"/>
      <c r="R732" s="2"/>
      <c r="S732" s="2"/>
      <c r="T732" s="2"/>
      <c r="U732" s="2"/>
      <c r="V732" s="2"/>
      <c r="W732" s="2"/>
    </row>
    <row r="733" spans="1:23" ht="15.75" customHeight="1" x14ac:dyDescent="0.2">
      <c r="A733" s="2"/>
      <c r="B733" s="2"/>
      <c r="C733" s="2"/>
      <c r="D733" s="2"/>
      <c r="E733" s="2"/>
      <c r="F733" s="2"/>
      <c r="G733" s="291"/>
      <c r="H733" s="291"/>
      <c r="I733" s="496"/>
      <c r="J733" s="496"/>
      <c r="K733" s="291"/>
      <c r="L733" s="291"/>
      <c r="M733" s="291"/>
      <c r="N733" s="291"/>
      <c r="O733" s="2"/>
      <c r="P733" s="2"/>
      <c r="Q733" s="2"/>
      <c r="R733" s="2"/>
      <c r="S733" s="2"/>
      <c r="T733" s="2"/>
      <c r="U733" s="2"/>
      <c r="V733" s="2"/>
      <c r="W733" s="2"/>
    </row>
    <row r="734" spans="1:23" ht="15.75" customHeight="1" x14ac:dyDescent="0.2">
      <c r="A734" s="2"/>
      <c r="B734" s="2"/>
      <c r="C734" s="2"/>
      <c r="D734" s="2"/>
      <c r="E734" s="2"/>
      <c r="F734" s="2"/>
      <c r="G734" s="291"/>
      <c r="H734" s="291"/>
      <c r="I734" s="496"/>
      <c r="J734" s="496"/>
      <c r="K734" s="291"/>
      <c r="L734" s="291"/>
      <c r="M734" s="291"/>
      <c r="N734" s="291"/>
      <c r="O734" s="2"/>
      <c r="P734" s="2"/>
      <c r="Q734" s="2"/>
      <c r="R734" s="2"/>
      <c r="S734" s="2"/>
      <c r="T734" s="2"/>
      <c r="U734" s="2"/>
      <c r="V734" s="2"/>
      <c r="W734" s="2"/>
    </row>
    <row r="735" spans="1:23" ht="15.75" customHeight="1" x14ac:dyDescent="0.2">
      <c r="A735" s="2"/>
      <c r="B735" s="2"/>
      <c r="C735" s="2"/>
      <c r="D735" s="2"/>
      <c r="E735" s="2"/>
      <c r="F735" s="2"/>
      <c r="G735" s="291"/>
      <c r="H735" s="291"/>
      <c r="I735" s="496"/>
      <c r="J735" s="496"/>
      <c r="K735" s="291"/>
      <c r="L735" s="291"/>
      <c r="M735" s="291"/>
      <c r="N735" s="291"/>
      <c r="O735" s="2"/>
      <c r="P735" s="2"/>
      <c r="Q735" s="2"/>
      <c r="R735" s="2"/>
      <c r="S735" s="2"/>
      <c r="T735" s="2"/>
      <c r="U735" s="2"/>
      <c r="V735" s="2"/>
      <c r="W735" s="2"/>
    </row>
    <row r="736" spans="1:23" ht="15.75" customHeight="1" x14ac:dyDescent="0.2">
      <c r="A736" s="2"/>
      <c r="B736" s="2"/>
      <c r="C736" s="2"/>
      <c r="D736" s="2"/>
      <c r="E736" s="2"/>
      <c r="F736" s="2"/>
      <c r="G736" s="291"/>
      <c r="H736" s="291"/>
      <c r="I736" s="496"/>
      <c r="J736" s="496"/>
      <c r="K736" s="291"/>
      <c r="L736" s="291"/>
      <c r="M736" s="291"/>
      <c r="N736" s="291"/>
      <c r="O736" s="2"/>
      <c r="P736" s="2"/>
      <c r="Q736" s="2"/>
      <c r="R736" s="2"/>
      <c r="S736" s="2"/>
      <c r="T736" s="2"/>
      <c r="U736" s="2"/>
      <c r="V736" s="2"/>
      <c r="W736" s="2"/>
    </row>
    <row r="737" spans="1:23" ht="15.75" customHeight="1" x14ac:dyDescent="0.2">
      <c r="A737" s="2"/>
      <c r="B737" s="2"/>
      <c r="C737" s="2"/>
      <c r="D737" s="2"/>
      <c r="E737" s="2"/>
      <c r="F737" s="2"/>
      <c r="G737" s="291"/>
      <c r="H737" s="291"/>
      <c r="I737" s="496"/>
      <c r="J737" s="496"/>
      <c r="K737" s="291"/>
      <c r="L737" s="291"/>
      <c r="M737" s="291"/>
      <c r="N737" s="291"/>
      <c r="O737" s="2"/>
      <c r="P737" s="2"/>
      <c r="Q737" s="2"/>
      <c r="R737" s="2"/>
      <c r="S737" s="2"/>
      <c r="T737" s="2"/>
      <c r="U737" s="2"/>
      <c r="V737" s="2"/>
      <c r="W737" s="2"/>
    </row>
    <row r="738" spans="1:23" ht="15.75" customHeight="1" x14ac:dyDescent="0.2">
      <c r="A738" s="2"/>
      <c r="B738" s="2"/>
      <c r="C738" s="2"/>
      <c r="D738" s="2"/>
      <c r="E738" s="2"/>
      <c r="F738" s="2"/>
      <c r="G738" s="291"/>
      <c r="H738" s="291"/>
      <c r="I738" s="496"/>
      <c r="J738" s="496"/>
      <c r="K738" s="291"/>
      <c r="L738" s="291"/>
      <c r="M738" s="291"/>
      <c r="N738" s="291"/>
      <c r="O738" s="2"/>
      <c r="P738" s="2"/>
      <c r="Q738" s="2"/>
      <c r="R738" s="2"/>
      <c r="S738" s="2"/>
      <c r="T738" s="2"/>
      <c r="U738" s="2"/>
      <c r="V738" s="2"/>
      <c r="W738" s="2"/>
    </row>
    <row r="739" spans="1:23" ht="15.75" customHeight="1" x14ac:dyDescent="0.2">
      <c r="A739" s="2"/>
      <c r="B739" s="2"/>
      <c r="C739" s="2"/>
      <c r="D739" s="2"/>
      <c r="E739" s="2"/>
      <c r="F739" s="2"/>
      <c r="G739" s="291"/>
      <c r="H739" s="291"/>
      <c r="I739" s="496"/>
      <c r="J739" s="496"/>
      <c r="K739" s="291"/>
      <c r="L739" s="291"/>
      <c r="M739" s="291"/>
      <c r="N739" s="291"/>
      <c r="O739" s="2"/>
      <c r="P739" s="2"/>
      <c r="Q739" s="2"/>
      <c r="R739" s="2"/>
      <c r="S739" s="2"/>
      <c r="T739" s="2"/>
      <c r="U739" s="2"/>
      <c r="V739" s="2"/>
      <c r="W739" s="2"/>
    </row>
    <row r="740" spans="1:23" ht="15.75" customHeight="1" x14ac:dyDescent="0.2">
      <c r="A740" s="2"/>
      <c r="B740" s="2"/>
      <c r="C740" s="2"/>
      <c r="D740" s="2"/>
      <c r="E740" s="2"/>
      <c r="F740" s="2"/>
      <c r="G740" s="291"/>
      <c r="H740" s="291"/>
      <c r="I740" s="496"/>
      <c r="J740" s="496"/>
      <c r="K740" s="291"/>
      <c r="L740" s="291"/>
      <c r="M740" s="291"/>
      <c r="N740" s="291"/>
      <c r="O740" s="2"/>
      <c r="P740" s="2"/>
      <c r="Q740" s="2"/>
      <c r="R740" s="2"/>
      <c r="S740" s="2"/>
      <c r="T740" s="2"/>
      <c r="U740" s="2"/>
      <c r="V740" s="2"/>
      <c r="W740" s="2"/>
    </row>
    <row r="741" spans="1:23" ht="15.75" customHeight="1" x14ac:dyDescent="0.2">
      <c r="A741" s="2"/>
      <c r="B741" s="2"/>
      <c r="C741" s="2"/>
      <c r="D741" s="2"/>
      <c r="E741" s="2"/>
      <c r="F741" s="2"/>
      <c r="G741" s="291"/>
      <c r="H741" s="291"/>
      <c r="I741" s="496"/>
      <c r="J741" s="496"/>
      <c r="K741" s="291"/>
      <c r="L741" s="291"/>
      <c r="M741" s="291"/>
      <c r="N741" s="291"/>
      <c r="O741" s="2"/>
      <c r="P741" s="2"/>
      <c r="Q741" s="2"/>
      <c r="R741" s="2"/>
      <c r="S741" s="2"/>
      <c r="T741" s="2"/>
      <c r="U741" s="2"/>
      <c r="V741" s="2"/>
      <c r="W741" s="2"/>
    </row>
    <row r="742" spans="1:23" ht="15.75" customHeight="1" x14ac:dyDescent="0.2">
      <c r="A742" s="2"/>
      <c r="B742" s="2"/>
      <c r="C742" s="2"/>
      <c r="D742" s="2"/>
      <c r="E742" s="2"/>
      <c r="F742" s="2"/>
      <c r="G742" s="291"/>
      <c r="H742" s="291"/>
      <c r="I742" s="496"/>
      <c r="J742" s="496"/>
      <c r="K742" s="291"/>
      <c r="L742" s="291"/>
      <c r="M742" s="291"/>
      <c r="N742" s="291"/>
      <c r="O742" s="2"/>
      <c r="P742" s="2"/>
      <c r="Q742" s="2"/>
      <c r="R742" s="2"/>
      <c r="S742" s="2"/>
      <c r="T742" s="2"/>
      <c r="U742" s="2"/>
      <c r="V742" s="2"/>
      <c r="W742" s="2"/>
    </row>
    <row r="743" spans="1:23" ht="15.75" customHeight="1" x14ac:dyDescent="0.2">
      <c r="A743" s="2"/>
      <c r="B743" s="2"/>
      <c r="C743" s="2"/>
      <c r="D743" s="2"/>
      <c r="E743" s="2"/>
      <c r="F743" s="2"/>
      <c r="G743" s="291"/>
      <c r="H743" s="291"/>
      <c r="I743" s="496"/>
      <c r="J743" s="496"/>
      <c r="K743" s="291"/>
      <c r="L743" s="291"/>
      <c r="M743" s="291"/>
      <c r="N743" s="291"/>
      <c r="O743" s="2"/>
      <c r="P743" s="2"/>
      <c r="Q743" s="2"/>
      <c r="R743" s="2"/>
      <c r="S743" s="2"/>
      <c r="T743" s="2"/>
      <c r="U743" s="2"/>
      <c r="V743" s="2"/>
      <c r="W743" s="2"/>
    </row>
    <row r="744" spans="1:23" ht="15.75" customHeight="1" x14ac:dyDescent="0.2">
      <c r="A744" s="2"/>
      <c r="B744" s="2"/>
      <c r="C744" s="2"/>
      <c r="D744" s="2"/>
      <c r="E744" s="2"/>
      <c r="F744" s="2"/>
      <c r="G744" s="291"/>
      <c r="H744" s="291"/>
      <c r="I744" s="496"/>
      <c r="J744" s="496"/>
      <c r="K744" s="291"/>
      <c r="L744" s="291"/>
      <c r="M744" s="291"/>
      <c r="N744" s="291"/>
      <c r="O744" s="2"/>
      <c r="P744" s="2"/>
      <c r="Q744" s="2"/>
      <c r="R744" s="2"/>
      <c r="S744" s="2"/>
      <c r="T744" s="2"/>
      <c r="U744" s="2"/>
      <c r="V744" s="2"/>
      <c r="W744" s="2"/>
    </row>
    <row r="745" spans="1:23" ht="15.75" customHeight="1" x14ac:dyDescent="0.2">
      <c r="A745" s="2"/>
      <c r="B745" s="2"/>
      <c r="C745" s="2"/>
      <c r="D745" s="2"/>
      <c r="E745" s="2"/>
      <c r="F745" s="2"/>
      <c r="G745" s="291"/>
      <c r="H745" s="291"/>
      <c r="I745" s="496"/>
      <c r="J745" s="496"/>
      <c r="K745" s="291"/>
      <c r="L745" s="291"/>
      <c r="M745" s="291"/>
      <c r="N745" s="291"/>
      <c r="O745" s="2"/>
      <c r="P745" s="2"/>
      <c r="Q745" s="2"/>
      <c r="R745" s="2"/>
      <c r="S745" s="2"/>
      <c r="T745" s="2"/>
      <c r="U745" s="2"/>
      <c r="V745" s="2"/>
      <c r="W745" s="2"/>
    </row>
    <row r="746" spans="1:23" ht="15.75" customHeight="1" x14ac:dyDescent="0.2">
      <c r="A746" s="2"/>
      <c r="B746" s="2"/>
      <c r="C746" s="2"/>
      <c r="D746" s="2"/>
      <c r="E746" s="2"/>
      <c r="F746" s="2"/>
      <c r="G746" s="291"/>
      <c r="H746" s="291"/>
      <c r="I746" s="496"/>
      <c r="J746" s="496"/>
      <c r="K746" s="291"/>
      <c r="L746" s="291"/>
      <c r="M746" s="291"/>
      <c r="N746" s="291"/>
      <c r="O746" s="2"/>
      <c r="P746" s="2"/>
      <c r="Q746" s="2"/>
      <c r="R746" s="2"/>
      <c r="S746" s="2"/>
      <c r="T746" s="2"/>
      <c r="U746" s="2"/>
      <c r="V746" s="2"/>
      <c r="W746" s="2"/>
    </row>
    <row r="747" spans="1:23" ht="15.75" customHeight="1" x14ac:dyDescent="0.2">
      <c r="A747" s="2"/>
      <c r="B747" s="2"/>
      <c r="C747" s="2"/>
      <c r="D747" s="2"/>
      <c r="E747" s="2"/>
      <c r="F747" s="2"/>
      <c r="G747" s="291"/>
      <c r="H747" s="291"/>
      <c r="I747" s="496"/>
      <c r="J747" s="496"/>
      <c r="K747" s="291"/>
      <c r="L747" s="291"/>
      <c r="M747" s="291"/>
      <c r="N747" s="291"/>
      <c r="O747" s="2"/>
      <c r="P747" s="2"/>
      <c r="Q747" s="2"/>
      <c r="R747" s="2"/>
      <c r="S747" s="2"/>
      <c r="T747" s="2"/>
      <c r="U747" s="2"/>
      <c r="V747" s="2"/>
      <c r="W747" s="2"/>
    </row>
    <row r="748" spans="1:23" ht="15.75" customHeight="1" x14ac:dyDescent="0.2">
      <c r="A748" s="2"/>
      <c r="B748" s="2"/>
      <c r="C748" s="2"/>
      <c r="D748" s="2"/>
      <c r="E748" s="2"/>
      <c r="F748" s="2"/>
      <c r="G748" s="291"/>
      <c r="H748" s="291"/>
      <c r="I748" s="496"/>
      <c r="J748" s="496"/>
      <c r="K748" s="291"/>
      <c r="L748" s="291"/>
      <c r="M748" s="291"/>
      <c r="N748" s="291"/>
      <c r="O748" s="2"/>
      <c r="P748" s="2"/>
      <c r="Q748" s="2"/>
      <c r="R748" s="2"/>
      <c r="S748" s="2"/>
      <c r="T748" s="2"/>
      <c r="U748" s="2"/>
      <c r="V748" s="2"/>
      <c r="W748" s="2"/>
    </row>
    <row r="749" spans="1:23" ht="15.75" customHeight="1" x14ac:dyDescent="0.2">
      <c r="A749" s="2"/>
      <c r="B749" s="2"/>
      <c r="C749" s="2"/>
      <c r="D749" s="2"/>
      <c r="E749" s="2"/>
      <c r="F749" s="2"/>
      <c r="G749" s="291"/>
      <c r="H749" s="291"/>
      <c r="I749" s="496"/>
      <c r="J749" s="496"/>
      <c r="K749" s="291"/>
      <c r="L749" s="291"/>
      <c r="M749" s="291"/>
      <c r="N749" s="291"/>
      <c r="O749" s="2"/>
      <c r="P749" s="2"/>
      <c r="Q749" s="2"/>
      <c r="R749" s="2"/>
      <c r="S749" s="2"/>
      <c r="T749" s="2"/>
      <c r="U749" s="2"/>
      <c r="V749" s="2"/>
      <c r="W749" s="2"/>
    </row>
    <row r="750" spans="1:23" ht="15.75" customHeight="1" x14ac:dyDescent="0.2">
      <c r="A750" s="2"/>
      <c r="B750" s="2"/>
      <c r="C750" s="2"/>
      <c r="D750" s="2"/>
      <c r="E750" s="2"/>
      <c r="F750" s="2"/>
      <c r="G750" s="291"/>
      <c r="H750" s="291"/>
      <c r="I750" s="496"/>
      <c r="J750" s="496"/>
      <c r="K750" s="291"/>
      <c r="L750" s="291"/>
      <c r="M750" s="291"/>
      <c r="N750" s="291"/>
      <c r="O750" s="2"/>
      <c r="P750" s="2"/>
      <c r="Q750" s="2"/>
      <c r="R750" s="2"/>
      <c r="S750" s="2"/>
      <c r="T750" s="2"/>
      <c r="U750" s="2"/>
      <c r="V750" s="2"/>
      <c r="W750" s="2"/>
    </row>
    <row r="751" spans="1:23" ht="15.75" customHeight="1" x14ac:dyDescent="0.2">
      <c r="A751" s="2"/>
      <c r="B751" s="2"/>
      <c r="C751" s="2"/>
      <c r="D751" s="2"/>
      <c r="E751" s="2"/>
      <c r="F751" s="2"/>
      <c r="G751" s="291"/>
      <c r="H751" s="291"/>
      <c r="I751" s="496"/>
      <c r="J751" s="496"/>
      <c r="K751" s="291"/>
      <c r="L751" s="291"/>
      <c r="M751" s="291"/>
      <c r="N751" s="291"/>
      <c r="O751" s="2"/>
      <c r="P751" s="2"/>
      <c r="Q751" s="2"/>
      <c r="R751" s="2"/>
      <c r="S751" s="2"/>
      <c r="T751" s="2"/>
      <c r="U751" s="2"/>
      <c r="V751" s="2"/>
      <c r="W751" s="2"/>
    </row>
    <row r="752" spans="1:23" ht="15.75" customHeight="1" x14ac:dyDescent="0.2">
      <c r="A752" s="2"/>
      <c r="B752" s="2"/>
      <c r="C752" s="2"/>
      <c r="D752" s="2"/>
      <c r="E752" s="2"/>
      <c r="F752" s="2"/>
      <c r="G752" s="291"/>
      <c r="H752" s="291"/>
      <c r="I752" s="496"/>
      <c r="J752" s="496"/>
      <c r="K752" s="291"/>
      <c r="L752" s="291"/>
      <c r="M752" s="291"/>
      <c r="N752" s="291"/>
      <c r="O752" s="2"/>
      <c r="P752" s="2"/>
      <c r="Q752" s="2"/>
      <c r="R752" s="2"/>
      <c r="S752" s="2"/>
      <c r="T752" s="2"/>
      <c r="U752" s="2"/>
      <c r="V752" s="2"/>
      <c r="W752" s="2"/>
    </row>
    <row r="753" spans="1:23" ht="15.75" customHeight="1" x14ac:dyDescent="0.2">
      <c r="A753" s="2"/>
      <c r="B753" s="2"/>
      <c r="C753" s="2"/>
      <c r="D753" s="2"/>
      <c r="E753" s="2"/>
      <c r="F753" s="2"/>
      <c r="G753" s="291"/>
      <c r="H753" s="291"/>
      <c r="I753" s="496"/>
      <c r="J753" s="496"/>
      <c r="K753" s="291"/>
      <c r="L753" s="291"/>
      <c r="M753" s="291"/>
      <c r="N753" s="291"/>
      <c r="O753" s="2"/>
      <c r="P753" s="2"/>
      <c r="Q753" s="2"/>
      <c r="R753" s="2"/>
      <c r="S753" s="2"/>
      <c r="T753" s="2"/>
      <c r="U753" s="2"/>
      <c r="V753" s="2"/>
      <c r="W753" s="2"/>
    </row>
    <row r="754" spans="1:23" ht="15.75" customHeight="1" x14ac:dyDescent="0.2">
      <c r="A754" s="2"/>
      <c r="B754" s="2"/>
      <c r="C754" s="2"/>
      <c r="D754" s="2"/>
      <c r="E754" s="2"/>
      <c r="F754" s="2"/>
      <c r="G754" s="291"/>
      <c r="H754" s="291"/>
      <c r="I754" s="496"/>
      <c r="J754" s="496"/>
      <c r="K754" s="291"/>
      <c r="L754" s="291"/>
      <c r="M754" s="291"/>
      <c r="N754" s="291"/>
      <c r="O754" s="2"/>
      <c r="P754" s="2"/>
      <c r="Q754" s="2"/>
      <c r="R754" s="2"/>
      <c r="S754" s="2"/>
      <c r="T754" s="2"/>
      <c r="U754" s="2"/>
      <c r="V754" s="2"/>
      <c r="W754" s="2"/>
    </row>
    <row r="755" spans="1:23" ht="15.75" customHeight="1" x14ac:dyDescent="0.2">
      <c r="A755" s="2"/>
      <c r="B755" s="2"/>
      <c r="C755" s="2"/>
      <c r="D755" s="2"/>
      <c r="E755" s="2"/>
      <c r="F755" s="2"/>
      <c r="G755" s="291"/>
      <c r="H755" s="291"/>
      <c r="I755" s="496"/>
      <c r="J755" s="496"/>
      <c r="K755" s="291"/>
      <c r="L755" s="291"/>
      <c r="M755" s="291"/>
      <c r="N755" s="291"/>
      <c r="O755" s="2"/>
      <c r="P755" s="2"/>
      <c r="Q755" s="2"/>
      <c r="R755" s="2"/>
      <c r="S755" s="2"/>
      <c r="T755" s="2"/>
      <c r="U755" s="2"/>
      <c r="V755" s="2"/>
      <c r="W755" s="2"/>
    </row>
    <row r="756" spans="1:23" ht="15.75" customHeight="1" x14ac:dyDescent="0.2">
      <c r="A756" s="2"/>
      <c r="B756" s="2"/>
      <c r="C756" s="2"/>
      <c r="D756" s="2"/>
      <c r="E756" s="2"/>
      <c r="F756" s="2"/>
      <c r="G756" s="291"/>
      <c r="H756" s="291"/>
      <c r="I756" s="496"/>
      <c r="J756" s="496"/>
      <c r="K756" s="291"/>
      <c r="L756" s="291"/>
      <c r="M756" s="291"/>
      <c r="N756" s="291"/>
      <c r="O756" s="2"/>
      <c r="P756" s="2"/>
      <c r="Q756" s="2"/>
      <c r="R756" s="2"/>
      <c r="S756" s="2"/>
      <c r="T756" s="2"/>
      <c r="U756" s="2"/>
      <c r="V756" s="2"/>
      <c r="W756" s="2"/>
    </row>
    <row r="757" spans="1:23" ht="15.75" customHeight="1" x14ac:dyDescent="0.2">
      <c r="A757" s="2"/>
      <c r="B757" s="2"/>
      <c r="C757" s="2"/>
      <c r="D757" s="2"/>
      <c r="E757" s="2"/>
      <c r="F757" s="2"/>
      <c r="G757" s="291"/>
      <c r="H757" s="291"/>
      <c r="I757" s="496"/>
      <c r="J757" s="496"/>
      <c r="K757" s="291"/>
      <c r="L757" s="291"/>
      <c r="M757" s="291"/>
      <c r="N757" s="291"/>
      <c r="O757" s="2"/>
      <c r="P757" s="2"/>
      <c r="Q757" s="2"/>
      <c r="R757" s="2"/>
      <c r="S757" s="2"/>
      <c r="T757" s="2"/>
      <c r="U757" s="2"/>
      <c r="V757" s="2"/>
      <c r="W757" s="2"/>
    </row>
    <row r="758" spans="1:23" ht="15.75" customHeight="1" x14ac:dyDescent="0.2">
      <c r="A758" s="2"/>
      <c r="B758" s="2"/>
      <c r="C758" s="2"/>
      <c r="D758" s="2"/>
      <c r="E758" s="2"/>
      <c r="F758" s="2"/>
      <c r="G758" s="291"/>
      <c r="H758" s="291"/>
      <c r="I758" s="496"/>
      <c r="J758" s="496"/>
      <c r="K758" s="291"/>
      <c r="L758" s="291"/>
      <c r="M758" s="291"/>
      <c r="N758" s="291"/>
      <c r="O758" s="2"/>
      <c r="P758" s="2"/>
      <c r="Q758" s="2"/>
      <c r="R758" s="2"/>
      <c r="S758" s="2"/>
      <c r="T758" s="2"/>
      <c r="U758" s="2"/>
      <c r="V758" s="2"/>
      <c r="W758" s="2"/>
    </row>
    <row r="759" spans="1:23" ht="15.75" customHeight="1" x14ac:dyDescent="0.2">
      <c r="A759" s="2"/>
      <c r="B759" s="2"/>
      <c r="C759" s="2"/>
      <c r="D759" s="2"/>
      <c r="E759" s="2"/>
      <c r="F759" s="2"/>
      <c r="G759" s="291"/>
      <c r="H759" s="291"/>
      <c r="I759" s="496"/>
      <c r="J759" s="496"/>
      <c r="K759" s="291"/>
      <c r="L759" s="291"/>
      <c r="M759" s="291"/>
      <c r="N759" s="291"/>
      <c r="O759" s="2"/>
      <c r="P759" s="2"/>
      <c r="Q759" s="2"/>
      <c r="R759" s="2"/>
      <c r="S759" s="2"/>
      <c r="T759" s="2"/>
      <c r="U759" s="2"/>
      <c r="V759" s="2"/>
      <c r="W759" s="2"/>
    </row>
    <row r="760" spans="1:23" ht="15.75" customHeight="1" x14ac:dyDescent="0.2">
      <c r="A760" s="2"/>
      <c r="B760" s="2"/>
      <c r="C760" s="2"/>
      <c r="D760" s="2"/>
      <c r="E760" s="2"/>
      <c r="F760" s="2"/>
      <c r="G760" s="291"/>
      <c r="H760" s="291"/>
      <c r="I760" s="496"/>
      <c r="J760" s="496"/>
      <c r="K760" s="291"/>
      <c r="L760" s="291"/>
      <c r="M760" s="291"/>
      <c r="N760" s="291"/>
      <c r="O760" s="2"/>
      <c r="P760" s="2"/>
      <c r="Q760" s="2"/>
      <c r="R760" s="2"/>
      <c r="S760" s="2"/>
      <c r="T760" s="2"/>
      <c r="U760" s="2"/>
      <c r="V760" s="2"/>
      <c r="W760" s="2"/>
    </row>
    <row r="761" spans="1:23" ht="15.75" customHeight="1" x14ac:dyDescent="0.2">
      <c r="A761" s="2"/>
      <c r="B761" s="2"/>
      <c r="C761" s="2"/>
      <c r="D761" s="2"/>
      <c r="E761" s="2"/>
      <c r="F761" s="2"/>
      <c r="G761" s="291"/>
      <c r="H761" s="291"/>
      <c r="I761" s="496"/>
      <c r="J761" s="496"/>
      <c r="K761" s="291"/>
      <c r="L761" s="291"/>
      <c r="M761" s="291"/>
      <c r="N761" s="291"/>
      <c r="O761" s="2"/>
      <c r="P761" s="2"/>
      <c r="Q761" s="2"/>
      <c r="R761" s="2"/>
      <c r="S761" s="2"/>
      <c r="T761" s="2"/>
      <c r="U761" s="2"/>
      <c r="V761" s="2"/>
      <c r="W761" s="2"/>
    </row>
    <row r="762" spans="1:23" ht="15.75" customHeight="1" x14ac:dyDescent="0.2">
      <c r="A762" s="2"/>
      <c r="B762" s="2"/>
      <c r="C762" s="2"/>
      <c r="D762" s="2"/>
      <c r="E762" s="2"/>
      <c r="F762" s="2"/>
      <c r="G762" s="291"/>
      <c r="H762" s="291"/>
      <c r="I762" s="496"/>
      <c r="J762" s="496"/>
      <c r="K762" s="291"/>
      <c r="L762" s="291"/>
      <c r="M762" s="291"/>
      <c r="N762" s="291"/>
      <c r="O762" s="2"/>
      <c r="P762" s="2"/>
      <c r="Q762" s="2"/>
      <c r="R762" s="2"/>
      <c r="S762" s="2"/>
      <c r="T762" s="2"/>
      <c r="U762" s="2"/>
      <c r="V762" s="2"/>
      <c r="W762" s="2"/>
    </row>
    <row r="763" spans="1:23" ht="15.75" customHeight="1" x14ac:dyDescent="0.2">
      <c r="A763" s="2"/>
      <c r="B763" s="2"/>
      <c r="C763" s="2"/>
      <c r="D763" s="2"/>
      <c r="E763" s="2"/>
      <c r="F763" s="2"/>
      <c r="G763" s="291"/>
      <c r="H763" s="291"/>
      <c r="I763" s="496"/>
      <c r="J763" s="496"/>
      <c r="K763" s="291"/>
      <c r="L763" s="291"/>
      <c r="M763" s="291"/>
      <c r="N763" s="291"/>
      <c r="O763" s="2"/>
      <c r="P763" s="2"/>
      <c r="Q763" s="2"/>
      <c r="R763" s="2"/>
      <c r="S763" s="2"/>
      <c r="T763" s="2"/>
      <c r="U763" s="2"/>
      <c r="V763" s="2"/>
      <c r="W763" s="2"/>
    </row>
    <row r="764" spans="1:23" ht="15.75" customHeight="1" x14ac:dyDescent="0.2">
      <c r="A764" s="2"/>
      <c r="B764" s="2"/>
      <c r="C764" s="2"/>
      <c r="D764" s="2"/>
      <c r="E764" s="2"/>
      <c r="F764" s="2"/>
      <c r="G764" s="291"/>
      <c r="H764" s="291"/>
      <c r="I764" s="496"/>
      <c r="J764" s="496"/>
      <c r="K764" s="291"/>
      <c r="L764" s="291"/>
      <c r="M764" s="291"/>
      <c r="N764" s="291"/>
      <c r="O764" s="2"/>
      <c r="P764" s="2"/>
      <c r="Q764" s="2"/>
      <c r="R764" s="2"/>
      <c r="S764" s="2"/>
      <c r="T764" s="2"/>
      <c r="U764" s="2"/>
      <c r="V764" s="2"/>
      <c r="W764" s="2"/>
    </row>
    <row r="765" spans="1:23" ht="15.75" customHeight="1" x14ac:dyDescent="0.2">
      <c r="A765" s="2"/>
      <c r="B765" s="2"/>
      <c r="C765" s="2"/>
      <c r="D765" s="2"/>
      <c r="E765" s="2"/>
      <c r="F765" s="2"/>
      <c r="G765" s="291"/>
      <c r="H765" s="291"/>
      <c r="I765" s="496"/>
      <c r="J765" s="496"/>
      <c r="K765" s="291"/>
      <c r="L765" s="291"/>
      <c r="M765" s="291"/>
      <c r="N765" s="291"/>
      <c r="O765" s="2"/>
      <c r="P765" s="2"/>
      <c r="Q765" s="2"/>
      <c r="R765" s="2"/>
      <c r="S765" s="2"/>
      <c r="T765" s="2"/>
      <c r="U765" s="2"/>
      <c r="V765" s="2"/>
      <c r="W765" s="2"/>
    </row>
    <row r="766" spans="1:23" ht="15.75" customHeight="1" x14ac:dyDescent="0.2">
      <c r="A766" s="2"/>
      <c r="B766" s="2"/>
      <c r="C766" s="2"/>
      <c r="D766" s="2"/>
      <c r="E766" s="2"/>
      <c r="F766" s="2"/>
      <c r="G766" s="291"/>
      <c r="H766" s="291"/>
      <c r="I766" s="496"/>
      <c r="J766" s="496"/>
      <c r="K766" s="291"/>
      <c r="L766" s="291"/>
      <c r="M766" s="291"/>
      <c r="N766" s="291"/>
      <c r="O766" s="2"/>
      <c r="P766" s="2"/>
      <c r="Q766" s="2"/>
      <c r="R766" s="2"/>
      <c r="S766" s="2"/>
      <c r="T766" s="2"/>
      <c r="U766" s="2"/>
      <c r="V766" s="2"/>
      <c r="W766" s="2"/>
    </row>
    <row r="767" spans="1:23" ht="15.75" customHeight="1" x14ac:dyDescent="0.2">
      <c r="A767" s="2"/>
      <c r="B767" s="2"/>
      <c r="C767" s="2"/>
      <c r="D767" s="2"/>
      <c r="E767" s="2"/>
      <c r="F767" s="2"/>
      <c r="G767" s="291"/>
      <c r="H767" s="291"/>
      <c r="I767" s="496"/>
      <c r="J767" s="496"/>
      <c r="K767" s="291"/>
      <c r="L767" s="291"/>
      <c r="M767" s="291"/>
      <c r="N767" s="291"/>
      <c r="O767" s="2"/>
      <c r="P767" s="2"/>
      <c r="Q767" s="2"/>
      <c r="R767" s="2"/>
      <c r="S767" s="2"/>
      <c r="T767" s="2"/>
      <c r="U767" s="2"/>
      <c r="V767" s="2"/>
      <c r="W767" s="2"/>
    </row>
    <row r="768" spans="1:23" ht="15.75" customHeight="1" x14ac:dyDescent="0.2">
      <c r="A768" s="2"/>
      <c r="B768" s="2"/>
      <c r="C768" s="2"/>
      <c r="D768" s="2"/>
      <c r="E768" s="2"/>
      <c r="F768" s="2"/>
      <c r="G768" s="291"/>
      <c r="H768" s="291"/>
      <c r="I768" s="496"/>
      <c r="J768" s="496"/>
      <c r="K768" s="291"/>
      <c r="L768" s="291"/>
      <c r="M768" s="291"/>
      <c r="N768" s="291"/>
      <c r="O768" s="2"/>
      <c r="P768" s="2"/>
      <c r="Q768" s="2"/>
      <c r="R768" s="2"/>
      <c r="S768" s="2"/>
      <c r="T768" s="2"/>
      <c r="U768" s="2"/>
      <c r="V768" s="2"/>
      <c r="W768" s="2"/>
    </row>
    <row r="769" spans="1:23" ht="15.75" customHeight="1" x14ac:dyDescent="0.2">
      <c r="A769" s="2"/>
      <c r="B769" s="2"/>
      <c r="C769" s="2"/>
      <c r="D769" s="2"/>
      <c r="E769" s="2"/>
      <c r="F769" s="2"/>
      <c r="G769" s="291"/>
      <c r="H769" s="291"/>
      <c r="I769" s="496"/>
      <c r="J769" s="496"/>
      <c r="K769" s="291"/>
      <c r="L769" s="291"/>
      <c r="M769" s="291"/>
      <c r="N769" s="291"/>
      <c r="O769" s="2"/>
      <c r="P769" s="2"/>
      <c r="Q769" s="2"/>
      <c r="R769" s="2"/>
      <c r="S769" s="2"/>
      <c r="T769" s="2"/>
      <c r="U769" s="2"/>
      <c r="V769" s="2"/>
      <c r="W769" s="2"/>
    </row>
    <row r="770" spans="1:23" ht="15.75" customHeight="1" x14ac:dyDescent="0.2">
      <c r="A770" s="2"/>
      <c r="B770" s="2"/>
      <c r="C770" s="2"/>
      <c r="D770" s="2"/>
      <c r="E770" s="2"/>
      <c r="F770" s="2"/>
      <c r="G770" s="291"/>
      <c r="H770" s="291"/>
      <c r="I770" s="496"/>
      <c r="J770" s="496"/>
      <c r="K770" s="291"/>
      <c r="L770" s="291"/>
      <c r="M770" s="291"/>
      <c r="N770" s="291"/>
      <c r="O770" s="2"/>
      <c r="P770" s="2"/>
      <c r="Q770" s="2"/>
      <c r="R770" s="2"/>
      <c r="S770" s="2"/>
      <c r="T770" s="2"/>
      <c r="U770" s="2"/>
      <c r="V770" s="2"/>
      <c r="W770" s="2"/>
    </row>
    <row r="771" spans="1:23" ht="15.75" customHeight="1" x14ac:dyDescent="0.2">
      <c r="A771" s="2"/>
      <c r="B771" s="2"/>
      <c r="C771" s="2"/>
      <c r="D771" s="2"/>
      <c r="E771" s="2"/>
      <c r="F771" s="2"/>
      <c r="G771" s="291"/>
      <c r="H771" s="291"/>
      <c r="I771" s="496"/>
      <c r="J771" s="496"/>
      <c r="K771" s="291"/>
      <c r="L771" s="291"/>
      <c r="M771" s="291"/>
      <c r="N771" s="291"/>
      <c r="O771" s="2"/>
      <c r="P771" s="2"/>
      <c r="Q771" s="2"/>
      <c r="R771" s="2"/>
      <c r="S771" s="2"/>
      <c r="T771" s="2"/>
      <c r="U771" s="2"/>
      <c r="V771" s="2"/>
      <c r="W771" s="2"/>
    </row>
    <row r="772" spans="1:23" ht="15.75" customHeight="1" x14ac:dyDescent="0.2">
      <c r="A772" s="2"/>
      <c r="B772" s="2"/>
      <c r="C772" s="2"/>
      <c r="D772" s="2"/>
      <c r="E772" s="2"/>
      <c r="F772" s="2"/>
      <c r="G772" s="291"/>
      <c r="H772" s="291"/>
      <c r="I772" s="496"/>
      <c r="J772" s="496"/>
      <c r="K772" s="291"/>
      <c r="L772" s="291"/>
      <c r="M772" s="291"/>
      <c r="N772" s="291"/>
      <c r="O772" s="2"/>
      <c r="P772" s="2"/>
      <c r="Q772" s="2"/>
      <c r="R772" s="2"/>
      <c r="S772" s="2"/>
      <c r="T772" s="2"/>
      <c r="U772" s="2"/>
      <c r="V772" s="2"/>
      <c r="W772" s="2"/>
    </row>
    <row r="773" spans="1:23" ht="15.75" customHeight="1" x14ac:dyDescent="0.2">
      <c r="A773" s="2"/>
      <c r="B773" s="2"/>
      <c r="C773" s="2"/>
      <c r="D773" s="2"/>
      <c r="E773" s="2"/>
      <c r="F773" s="2"/>
      <c r="G773" s="291"/>
      <c r="H773" s="291"/>
      <c r="I773" s="496"/>
      <c r="J773" s="496"/>
      <c r="K773" s="291"/>
      <c r="L773" s="291"/>
      <c r="M773" s="291"/>
      <c r="N773" s="291"/>
      <c r="O773" s="2"/>
      <c r="P773" s="2"/>
      <c r="Q773" s="2"/>
      <c r="R773" s="2"/>
      <c r="S773" s="2"/>
      <c r="T773" s="2"/>
      <c r="U773" s="2"/>
      <c r="V773" s="2"/>
      <c r="W773" s="2"/>
    </row>
    <row r="774" spans="1:23" ht="15.75" customHeight="1" x14ac:dyDescent="0.2">
      <c r="A774" s="2"/>
      <c r="B774" s="2"/>
      <c r="C774" s="2"/>
      <c r="D774" s="2"/>
      <c r="E774" s="2"/>
      <c r="F774" s="2"/>
      <c r="G774" s="291"/>
      <c r="H774" s="291"/>
      <c r="I774" s="496"/>
      <c r="J774" s="496"/>
      <c r="K774" s="291"/>
      <c r="L774" s="291"/>
      <c r="M774" s="291"/>
      <c r="N774" s="291"/>
      <c r="O774" s="2"/>
      <c r="P774" s="2"/>
      <c r="Q774" s="2"/>
      <c r="R774" s="2"/>
      <c r="S774" s="2"/>
      <c r="T774" s="2"/>
      <c r="U774" s="2"/>
      <c r="V774" s="2"/>
      <c r="W774" s="2"/>
    </row>
    <row r="775" spans="1:23" ht="15.75" customHeight="1" x14ac:dyDescent="0.2">
      <c r="A775" s="2"/>
      <c r="B775" s="2"/>
      <c r="C775" s="2"/>
      <c r="D775" s="2"/>
      <c r="E775" s="2"/>
      <c r="F775" s="2"/>
      <c r="G775" s="291"/>
      <c r="H775" s="291"/>
      <c r="I775" s="496"/>
      <c r="J775" s="496"/>
      <c r="K775" s="291"/>
      <c r="L775" s="291"/>
      <c r="M775" s="291"/>
      <c r="N775" s="291"/>
      <c r="O775" s="2"/>
      <c r="P775" s="2"/>
      <c r="Q775" s="2"/>
      <c r="R775" s="2"/>
      <c r="S775" s="2"/>
      <c r="T775" s="2"/>
      <c r="U775" s="2"/>
      <c r="V775" s="2"/>
      <c r="W775" s="2"/>
    </row>
    <row r="776" spans="1:23" ht="15.75" customHeight="1" x14ac:dyDescent="0.2">
      <c r="A776" s="2"/>
      <c r="B776" s="2"/>
      <c r="C776" s="2"/>
      <c r="D776" s="2"/>
      <c r="E776" s="2"/>
      <c r="F776" s="2"/>
      <c r="G776" s="291"/>
      <c r="H776" s="291"/>
      <c r="I776" s="496"/>
      <c r="J776" s="496"/>
      <c r="K776" s="291"/>
      <c r="L776" s="291"/>
      <c r="M776" s="291"/>
      <c r="N776" s="291"/>
      <c r="O776" s="2"/>
      <c r="P776" s="2"/>
      <c r="Q776" s="2"/>
      <c r="R776" s="2"/>
      <c r="S776" s="2"/>
      <c r="T776" s="2"/>
      <c r="U776" s="2"/>
      <c r="V776" s="2"/>
      <c r="W776" s="2"/>
    </row>
    <row r="777" spans="1:23" ht="15.75" customHeight="1" x14ac:dyDescent="0.2">
      <c r="A777" s="2"/>
      <c r="B777" s="2"/>
      <c r="C777" s="2"/>
      <c r="D777" s="2"/>
      <c r="E777" s="2"/>
      <c r="F777" s="2"/>
      <c r="G777" s="291"/>
      <c r="H777" s="291"/>
      <c r="I777" s="496"/>
      <c r="J777" s="496"/>
      <c r="K777" s="291"/>
      <c r="L777" s="291"/>
      <c r="M777" s="291"/>
      <c r="N777" s="291"/>
      <c r="O777" s="2"/>
      <c r="P777" s="2"/>
      <c r="Q777" s="2"/>
      <c r="R777" s="2"/>
      <c r="S777" s="2"/>
      <c r="T777" s="2"/>
      <c r="U777" s="2"/>
      <c r="V777" s="2"/>
      <c r="W777" s="2"/>
    </row>
    <row r="778" spans="1:23" ht="15.75" customHeight="1" x14ac:dyDescent="0.2">
      <c r="A778" s="2"/>
      <c r="B778" s="2"/>
      <c r="C778" s="2"/>
      <c r="D778" s="2"/>
      <c r="E778" s="2"/>
      <c r="F778" s="2"/>
      <c r="G778" s="291"/>
      <c r="H778" s="291"/>
      <c r="I778" s="496"/>
      <c r="J778" s="496"/>
      <c r="K778" s="291"/>
      <c r="L778" s="291"/>
      <c r="M778" s="291"/>
      <c r="N778" s="291"/>
      <c r="O778" s="2"/>
      <c r="P778" s="2"/>
      <c r="Q778" s="2"/>
      <c r="R778" s="2"/>
      <c r="S778" s="2"/>
      <c r="T778" s="2"/>
      <c r="U778" s="2"/>
      <c r="V778" s="2"/>
      <c r="W778" s="2"/>
    </row>
    <row r="779" spans="1:23" ht="15.75" customHeight="1" x14ac:dyDescent="0.2">
      <c r="A779" s="2"/>
      <c r="B779" s="2"/>
      <c r="C779" s="2"/>
      <c r="D779" s="2"/>
      <c r="E779" s="2"/>
      <c r="F779" s="2"/>
      <c r="G779" s="291"/>
      <c r="H779" s="291"/>
      <c r="I779" s="496"/>
      <c r="J779" s="496"/>
      <c r="K779" s="291"/>
      <c r="L779" s="291"/>
      <c r="M779" s="291"/>
      <c r="N779" s="291"/>
      <c r="O779" s="2"/>
      <c r="P779" s="2"/>
      <c r="Q779" s="2"/>
      <c r="R779" s="2"/>
      <c r="S779" s="2"/>
      <c r="T779" s="2"/>
      <c r="U779" s="2"/>
      <c r="V779" s="2"/>
      <c r="W779" s="2"/>
    </row>
    <row r="780" spans="1:23" ht="15.75" customHeight="1" x14ac:dyDescent="0.2">
      <c r="A780" s="2"/>
      <c r="B780" s="2"/>
      <c r="C780" s="2"/>
      <c r="D780" s="2"/>
      <c r="E780" s="2"/>
      <c r="F780" s="2"/>
      <c r="G780" s="291"/>
      <c r="H780" s="291"/>
      <c r="I780" s="496"/>
      <c r="J780" s="496"/>
      <c r="K780" s="291"/>
      <c r="L780" s="291"/>
      <c r="M780" s="291"/>
      <c r="N780" s="291"/>
      <c r="O780" s="2"/>
      <c r="P780" s="2"/>
      <c r="Q780" s="2"/>
      <c r="R780" s="2"/>
      <c r="S780" s="2"/>
      <c r="T780" s="2"/>
      <c r="U780" s="2"/>
      <c r="V780" s="2"/>
      <c r="W780" s="2"/>
    </row>
    <row r="781" spans="1:23" ht="15.75" customHeight="1" x14ac:dyDescent="0.2">
      <c r="A781" s="2"/>
      <c r="B781" s="2"/>
      <c r="C781" s="2"/>
      <c r="D781" s="2"/>
      <c r="E781" s="2"/>
      <c r="F781" s="2"/>
      <c r="G781" s="291"/>
      <c r="H781" s="291"/>
      <c r="I781" s="496"/>
      <c r="J781" s="496"/>
      <c r="K781" s="291"/>
      <c r="L781" s="291"/>
      <c r="M781" s="291"/>
      <c r="N781" s="291"/>
      <c r="O781" s="2"/>
      <c r="P781" s="2"/>
      <c r="Q781" s="2"/>
      <c r="R781" s="2"/>
      <c r="S781" s="2"/>
      <c r="T781" s="2"/>
      <c r="U781" s="2"/>
      <c r="V781" s="2"/>
      <c r="W781" s="2"/>
    </row>
    <row r="782" spans="1:23" ht="15.75" customHeight="1" x14ac:dyDescent="0.2">
      <c r="A782" s="2"/>
      <c r="B782" s="2"/>
      <c r="C782" s="2"/>
      <c r="D782" s="2"/>
      <c r="E782" s="2"/>
      <c r="F782" s="2"/>
      <c r="G782" s="291"/>
      <c r="H782" s="291"/>
      <c r="I782" s="496"/>
      <c r="J782" s="496"/>
      <c r="K782" s="291"/>
      <c r="L782" s="291"/>
      <c r="M782" s="291"/>
      <c r="N782" s="291"/>
      <c r="O782" s="2"/>
      <c r="P782" s="2"/>
      <c r="Q782" s="2"/>
      <c r="R782" s="2"/>
      <c r="S782" s="2"/>
      <c r="T782" s="2"/>
      <c r="U782" s="2"/>
      <c r="V782" s="2"/>
      <c r="W782" s="2"/>
    </row>
    <row r="783" spans="1:23" ht="15.75" customHeight="1" x14ac:dyDescent="0.2">
      <c r="A783" s="2"/>
      <c r="B783" s="2"/>
      <c r="C783" s="2"/>
      <c r="D783" s="2"/>
      <c r="E783" s="2"/>
      <c r="F783" s="2"/>
      <c r="G783" s="291"/>
      <c r="H783" s="291"/>
      <c r="I783" s="496"/>
      <c r="J783" s="496"/>
      <c r="K783" s="291"/>
      <c r="L783" s="291"/>
      <c r="M783" s="291"/>
      <c r="N783" s="291"/>
      <c r="O783" s="2"/>
      <c r="P783" s="2"/>
      <c r="Q783" s="2"/>
      <c r="R783" s="2"/>
      <c r="S783" s="2"/>
      <c r="T783" s="2"/>
      <c r="U783" s="2"/>
      <c r="V783" s="2"/>
      <c r="W783" s="2"/>
    </row>
    <row r="784" spans="1:23" ht="15.75" customHeight="1" x14ac:dyDescent="0.2">
      <c r="A784" s="2"/>
      <c r="B784" s="2"/>
      <c r="C784" s="2"/>
      <c r="D784" s="2"/>
      <c r="E784" s="2"/>
      <c r="F784" s="2"/>
      <c r="G784" s="291"/>
      <c r="H784" s="291"/>
      <c r="I784" s="496"/>
      <c r="J784" s="496"/>
      <c r="K784" s="291"/>
      <c r="L784" s="291"/>
      <c r="M784" s="291"/>
      <c r="N784" s="291"/>
      <c r="O784" s="2"/>
      <c r="P784" s="2"/>
      <c r="Q784" s="2"/>
      <c r="R784" s="2"/>
      <c r="S784" s="2"/>
      <c r="T784" s="2"/>
      <c r="U784" s="2"/>
      <c r="V784" s="2"/>
      <c r="W784" s="2"/>
    </row>
    <row r="785" spans="1:23" ht="15.75" customHeight="1" x14ac:dyDescent="0.2">
      <c r="A785" s="2"/>
      <c r="B785" s="2"/>
      <c r="C785" s="2"/>
      <c r="D785" s="2"/>
      <c r="E785" s="2"/>
      <c r="F785" s="2"/>
      <c r="G785" s="291"/>
      <c r="H785" s="291"/>
      <c r="I785" s="496"/>
      <c r="J785" s="496"/>
      <c r="K785" s="291"/>
      <c r="L785" s="291"/>
      <c r="M785" s="291"/>
      <c r="N785" s="291"/>
      <c r="O785" s="2"/>
      <c r="P785" s="2"/>
      <c r="Q785" s="2"/>
      <c r="R785" s="2"/>
      <c r="S785" s="2"/>
      <c r="T785" s="2"/>
      <c r="U785" s="2"/>
      <c r="V785" s="2"/>
      <c r="W785" s="2"/>
    </row>
    <row r="786" spans="1:23" ht="15.75" customHeight="1" x14ac:dyDescent="0.2">
      <c r="A786" s="2"/>
      <c r="B786" s="2"/>
      <c r="C786" s="2"/>
      <c r="D786" s="2"/>
      <c r="E786" s="2"/>
      <c r="F786" s="2"/>
      <c r="G786" s="291"/>
      <c r="H786" s="291"/>
      <c r="I786" s="496"/>
      <c r="J786" s="496"/>
      <c r="K786" s="291"/>
      <c r="L786" s="291"/>
      <c r="M786" s="291"/>
      <c r="N786" s="291"/>
      <c r="O786" s="2"/>
      <c r="P786" s="2"/>
      <c r="Q786" s="2"/>
      <c r="R786" s="2"/>
      <c r="S786" s="2"/>
      <c r="T786" s="2"/>
      <c r="U786" s="2"/>
      <c r="V786" s="2"/>
      <c r="W786" s="2"/>
    </row>
    <row r="787" spans="1:23" ht="15.75" customHeight="1" x14ac:dyDescent="0.2">
      <c r="A787" s="2"/>
      <c r="B787" s="2"/>
      <c r="C787" s="2"/>
      <c r="D787" s="2"/>
      <c r="E787" s="2"/>
      <c r="F787" s="2"/>
      <c r="G787" s="291"/>
      <c r="H787" s="291"/>
      <c r="I787" s="496"/>
      <c r="J787" s="496"/>
      <c r="K787" s="291"/>
      <c r="L787" s="291"/>
      <c r="M787" s="291"/>
      <c r="N787" s="291"/>
      <c r="O787" s="2"/>
      <c r="P787" s="2"/>
      <c r="Q787" s="2"/>
      <c r="R787" s="2"/>
      <c r="S787" s="2"/>
      <c r="T787" s="2"/>
      <c r="U787" s="2"/>
      <c r="V787" s="2"/>
      <c r="W787" s="2"/>
    </row>
    <row r="788" spans="1:23" ht="15.75" customHeight="1" x14ac:dyDescent="0.2">
      <c r="A788" s="2"/>
      <c r="B788" s="2"/>
      <c r="C788" s="2"/>
      <c r="D788" s="2"/>
      <c r="E788" s="2"/>
      <c r="F788" s="2"/>
      <c r="G788" s="291"/>
      <c r="H788" s="291"/>
      <c r="I788" s="496"/>
      <c r="J788" s="496"/>
      <c r="K788" s="291"/>
      <c r="L788" s="291"/>
      <c r="M788" s="291"/>
      <c r="N788" s="291"/>
      <c r="O788" s="2"/>
      <c r="P788" s="2"/>
      <c r="Q788" s="2"/>
      <c r="R788" s="2"/>
      <c r="S788" s="2"/>
      <c r="T788" s="2"/>
      <c r="U788" s="2"/>
      <c r="V788" s="2"/>
      <c r="W788" s="2"/>
    </row>
    <row r="789" spans="1:23" ht="15.75" customHeight="1" x14ac:dyDescent="0.2">
      <c r="A789" s="2"/>
      <c r="B789" s="2"/>
      <c r="C789" s="2"/>
      <c r="D789" s="2"/>
      <c r="E789" s="2"/>
      <c r="F789" s="2"/>
      <c r="G789" s="291"/>
      <c r="H789" s="291"/>
      <c r="I789" s="496"/>
      <c r="J789" s="496"/>
      <c r="K789" s="291"/>
      <c r="L789" s="291"/>
      <c r="M789" s="291"/>
      <c r="N789" s="291"/>
      <c r="O789" s="2"/>
      <c r="P789" s="2"/>
      <c r="Q789" s="2"/>
      <c r="R789" s="2"/>
      <c r="S789" s="2"/>
      <c r="T789" s="2"/>
      <c r="U789" s="2"/>
      <c r="V789" s="2"/>
      <c r="W789" s="2"/>
    </row>
    <row r="790" spans="1:23" ht="15.75" customHeight="1" x14ac:dyDescent="0.2">
      <c r="A790" s="2"/>
      <c r="B790" s="2"/>
      <c r="C790" s="2"/>
      <c r="D790" s="2"/>
      <c r="E790" s="2"/>
      <c r="F790" s="2"/>
      <c r="G790" s="291"/>
      <c r="H790" s="291"/>
      <c r="I790" s="496"/>
      <c r="J790" s="496"/>
      <c r="K790" s="291"/>
      <c r="L790" s="291"/>
      <c r="M790" s="291"/>
      <c r="N790" s="291"/>
      <c r="O790" s="2"/>
      <c r="P790" s="2"/>
      <c r="Q790" s="2"/>
      <c r="R790" s="2"/>
      <c r="S790" s="2"/>
      <c r="T790" s="2"/>
      <c r="U790" s="2"/>
      <c r="V790" s="2"/>
      <c r="W790" s="2"/>
    </row>
    <row r="791" spans="1:23" ht="15.75" customHeight="1" x14ac:dyDescent="0.2">
      <c r="A791" s="2"/>
      <c r="B791" s="2"/>
      <c r="C791" s="2"/>
      <c r="D791" s="2"/>
      <c r="E791" s="2"/>
      <c r="F791" s="2"/>
      <c r="G791" s="291"/>
      <c r="H791" s="291"/>
      <c r="I791" s="496"/>
      <c r="J791" s="496"/>
      <c r="K791" s="291"/>
      <c r="L791" s="291"/>
      <c r="M791" s="291"/>
      <c r="N791" s="291"/>
      <c r="O791" s="2"/>
      <c r="P791" s="2"/>
      <c r="Q791" s="2"/>
      <c r="R791" s="2"/>
      <c r="S791" s="2"/>
      <c r="T791" s="2"/>
      <c r="U791" s="2"/>
      <c r="V791" s="2"/>
      <c r="W791" s="2"/>
    </row>
    <row r="792" spans="1:23" ht="15.75" customHeight="1" x14ac:dyDescent="0.2">
      <c r="A792" s="2"/>
      <c r="B792" s="2"/>
      <c r="C792" s="2"/>
      <c r="D792" s="2"/>
      <c r="E792" s="2"/>
      <c r="F792" s="2"/>
      <c r="G792" s="291"/>
      <c r="H792" s="291"/>
      <c r="I792" s="496"/>
      <c r="J792" s="496"/>
      <c r="K792" s="291"/>
      <c r="L792" s="291"/>
      <c r="M792" s="291"/>
      <c r="N792" s="291"/>
      <c r="O792" s="2"/>
      <c r="P792" s="2"/>
      <c r="Q792" s="2"/>
      <c r="R792" s="2"/>
      <c r="S792" s="2"/>
      <c r="T792" s="2"/>
      <c r="U792" s="2"/>
      <c r="V792" s="2"/>
      <c r="W792" s="2"/>
    </row>
    <row r="793" spans="1:23" ht="15.75" customHeight="1" x14ac:dyDescent="0.2">
      <c r="A793" s="2"/>
      <c r="B793" s="2"/>
      <c r="C793" s="2"/>
      <c r="D793" s="2"/>
      <c r="E793" s="2"/>
      <c r="F793" s="2"/>
      <c r="G793" s="291"/>
      <c r="H793" s="291"/>
      <c r="I793" s="496"/>
      <c r="J793" s="496"/>
      <c r="K793" s="291"/>
      <c r="L793" s="291"/>
      <c r="M793" s="291"/>
      <c r="N793" s="291"/>
      <c r="O793" s="2"/>
      <c r="P793" s="2"/>
      <c r="Q793" s="2"/>
      <c r="R793" s="2"/>
      <c r="S793" s="2"/>
      <c r="T793" s="2"/>
      <c r="U793" s="2"/>
      <c r="V793" s="2"/>
      <c r="W793" s="2"/>
    </row>
    <row r="794" spans="1:23" ht="15.75" customHeight="1" x14ac:dyDescent="0.2">
      <c r="A794" s="2"/>
      <c r="B794" s="2"/>
      <c r="C794" s="2"/>
      <c r="D794" s="2"/>
      <c r="E794" s="2"/>
      <c r="F794" s="2"/>
      <c r="G794" s="291"/>
      <c r="H794" s="291"/>
      <c r="I794" s="496"/>
      <c r="J794" s="496"/>
      <c r="K794" s="291"/>
      <c r="L794" s="291"/>
      <c r="M794" s="291"/>
      <c r="N794" s="291"/>
      <c r="O794" s="2"/>
      <c r="P794" s="2"/>
      <c r="Q794" s="2"/>
      <c r="R794" s="2"/>
      <c r="S794" s="2"/>
      <c r="T794" s="2"/>
      <c r="U794" s="2"/>
      <c r="V794" s="2"/>
      <c r="W794" s="2"/>
    </row>
    <row r="795" spans="1:23" ht="15.75" customHeight="1" x14ac:dyDescent="0.2">
      <c r="A795" s="2"/>
      <c r="B795" s="2"/>
      <c r="C795" s="2"/>
      <c r="D795" s="2"/>
      <c r="E795" s="2"/>
      <c r="F795" s="2"/>
      <c r="G795" s="291"/>
      <c r="H795" s="291"/>
      <c r="I795" s="496"/>
      <c r="J795" s="496"/>
      <c r="K795" s="291"/>
      <c r="L795" s="291"/>
      <c r="M795" s="291"/>
      <c r="N795" s="291"/>
      <c r="O795" s="2"/>
      <c r="P795" s="2"/>
      <c r="Q795" s="2"/>
      <c r="R795" s="2"/>
      <c r="S795" s="2"/>
      <c r="T795" s="2"/>
      <c r="U795" s="2"/>
      <c r="V795" s="2"/>
      <c r="W795" s="2"/>
    </row>
    <row r="796" spans="1:23" ht="15.75" customHeight="1" x14ac:dyDescent="0.2">
      <c r="A796" s="2"/>
      <c r="B796" s="2"/>
      <c r="C796" s="2"/>
      <c r="D796" s="2"/>
      <c r="E796" s="2"/>
      <c r="F796" s="2"/>
      <c r="G796" s="291"/>
      <c r="H796" s="291"/>
      <c r="I796" s="496"/>
      <c r="J796" s="496"/>
      <c r="K796" s="291"/>
      <c r="L796" s="291"/>
      <c r="M796" s="291"/>
      <c r="N796" s="291"/>
      <c r="O796" s="2"/>
      <c r="P796" s="2"/>
      <c r="Q796" s="2"/>
      <c r="R796" s="2"/>
      <c r="S796" s="2"/>
      <c r="T796" s="2"/>
      <c r="U796" s="2"/>
      <c r="V796" s="2"/>
      <c r="W796" s="2"/>
    </row>
    <row r="797" spans="1:23" ht="15.75" customHeight="1" x14ac:dyDescent="0.2">
      <c r="A797" s="2"/>
      <c r="B797" s="2"/>
      <c r="C797" s="2"/>
      <c r="D797" s="2"/>
      <c r="E797" s="2"/>
      <c r="F797" s="2"/>
      <c r="G797" s="291"/>
      <c r="H797" s="291"/>
      <c r="I797" s="496"/>
      <c r="J797" s="496"/>
      <c r="K797" s="291"/>
      <c r="L797" s="291"/>
      <c r="M797" s="291"/>
      <c r="N797" s="291"/>
      <c r="O797" s="2"/>
      <c r="P797" s="2"/>
      <c r="Q797" s="2"/>
      <c r="R797" s="2"/>
      <c r="S797" s="2"/>
      <c r="T797" s="2"/>
      <c r="U797" s="2"/>
      <c r="V797" s="2"/>
      <c r="W797" s="2"/>
    </row>
    <row r="798" spans="1:23" ht="15.75" customHeight="1" x14ac:dyDescent="0.2">
      <c r="A798" s="2"/>
      <c r="B798" s="2"/>
      <c r="C798" s="2"/>
      <c r="D798" s="2"/>
      <c r="E798" s="2"/>
      <c r="F798" s="2"/>
      <c r="G798" s="291"/>
      <c r="H798" s="291"/>
      <c r="I798" s="496"/>
      <c r="J798" s="496"/>
      <c r="K798" s="291"/>
      <c r="L798" s="291"/>
      <c r="M798" s="291"/>
      <c r="N798" s="291"/>
      <c r="O798" s="2"/>
      <c r="P798" s="2"/>
      <c r="Q798" s="2"/>
      <c r="R798" s="2"/>
      <c r="S798" s="2"/>
      <c r="T798" s="2"/>
      <c r="U798" s="2"/>
      <c r="V798" s="2"/>
      <c r="W798" s="2"/>
    </row>
    <row r="799" spans="1:23" ht="15.75" customHeight="1" x14ac:dyDescent="0.2">
      <c r="A799" s="2"/>
      <c r="B799" s="2"/>
      <c r="C799" s="2"/>
      <c r="D799" s="2"/>
      <c r="E799" s="2"/>
      <c r="F799" s="2"/>
      <c r="G799" s="291"/>
      <c r="H799" s="291"/>
      <c r="I799" s="496"/>
      <c r="J799" s="496"/>
      <c r="K799" s="291"/>
      <c r="L799" s="291"/>
      <c r="M799" s="291"/>
      <c r="N799" s="291"/>
      <c r="O799" s="2"/>
      <c r="P799" s="2"/>
      <c r="Q799" s="2"/>
      <c r="R799" s="2"/>
      <c r="S799" s="2"/>
      <c r="T799" s="2"/>
      <c r="U799" s="2"/>
      <c r="V799" s="2"/>
      <c r="W799" s="2"/>
    </row>
    <row r="800" spans="1:23" ht="15.75" customHeight="1" x14ac:dyDescent="0.2">
      <c r="A800" s="2"/>
      <c r="B800" s="2"/>
      <c r="C800" s="2"/>
      <c r="D800" s="2"/>
      <c r="E800" s="2"/>
      <c r="F800" s="2"/>
      <c r="G800" s="291"/>
      <c r="H800" s="291"/>
      <c r="I800" s="496"/>
      <c r="J800" s="496"/>
      <c r="K800" s="291"/>
      <c r="L800" s="291"/>
      <c r="M800" s="291"/>
      <c r="N800" s="291"/>
      <c r="O800" s="2"/>
      <c r="P800" s="2"/>
      <c r="Q800" s="2"/>
      <c r="R800" s="2"/>
      <c r="S800" s="2"/>
      <c r="T800" s="2"/>
      <c r="U800" s="2"/>
      <c r="V800" s="2"/>
      <c r="W800" s="2"/>
    </row>
    <row r="801" spans="1:23" ht="15.75" customHeight="1" x14ac:dyDescent="0.2">
      <c r="A801" s="2"/>
      <c r="B801" s="2"/>
      <c r="C801" s="2"/>
      <c r="D801" s="2"/>
      <c r="E801" s="2"/>
      <c r="F801" s="2"/>
      <c r="G801" s="291"/>
      <c r="H801" s="291"/>
      <c r="I801" s="496"/>
      <c r="J801" s="496"/>
      <c r="K801" s="291"/>
      <c r="L801" s="291"/>
      <c r="M801" s="291"/>
      <c r="N801" s="291"/>
      <c r="O801" s="2"/>
      <c r="P801" s="2"/>
      <c r="Q801" s="2"/>
      <c r="R801" s="2"/>
      <c r="S801" s="2"/>
      <c r="T801" s="2"/>
      <c r="U801" s="2"/>
      <c r="V801" s="2"/>
      <c r="W801" s="2"/>
    </row>
    <row r="802" spans="1:23" ht="15.75" customHeight="1" x14ac:dyDescent="0.2">
      <c r="A802" s="2"/>
      <c r="B802" s="2"/>
      <c r="C802" s="2"/>
      <c r="D802" s="2"/>
      <c r="E802" s="2"/>
      <c r="F802" s="2"/>
      <c r="G802" s="291"/>
      <c r="H802" s="291"/>
      <c r="I802" s="496"/>
      <c r="J802" s="496"/>
      <c r="K802" s="291"/>
      <c r="L802" s="291"/>
      <c r="M802" s="291"/>
      <c r="N802" s="291"/>
      <c r="O802" s="2"/>
      <c r="P802" s="2"/>
      <c r="Q802" s="2"/>
      <c r="R802" s="2"/>
      <c r="S802" s="2"/>
      <c r="T802" s="2"/>
      <c r="U802" s="2"/>
      <c r="V802" s="2"/>
      <c r="W802" s="2"/>
    </row>
    <row r="803" spans="1:23" ht="15.75" customHeight="1" x14ac:dyDescent="0.2">
      <c r="A803" s="2"/>
      <c r="B803" s="2"/>
      <c r="C803" s="2"/>
      <c r="D803" s="2"/>
      <c r="E803" s="2"/>
      <c r="F803" s="2"/>
      <c r="G803" s="291"/>
      <c r="H803" s="291"/>
      <c r="I803" s="496"/>
      <c r="J803" s="496"/>
      <c r="K803" s="291"/>
      <c r="L803" s="291"/>
      <c r="M803" s="291"/>
      <c r="N803" s="291"/>
      <c r="O803" s="2"/>
      <c r="P803" s="2"/>
      <c r="Q803" s="2"/>
      <c r="R803" s="2"/>
      <c r="S803" s="2"/>
      <c r="T803" s="2"/>
      <c r="U803" s="2"/>
      <c r="V803" s="2"/>
      <c r="W803" s="2"/>
    </row>
    <row r="804" spans="1:23" ht="15.75" customHeight="1" x14ac:dyDescent="0.2">
      <c r="A804" s="2"/>
      <c r="B804" s="2"/>
      <c r="C804" s="2"/>
      <c r="D804" s="2"/>
      <c r="E804" s="2"/>
      <c r="F804" s="2"/>
      <c r="G804" s="291"/>
      <c r="H804" s="291"/>
      <c r="I804" s="496"/>
      <c r="J804" s="496"/>
      <c r="K804" s="291"/>
      <c r="L804" s="291"/>
      <c r="M804" s="291"/>
      <c r="N804" s="291"/>
      <c r="O804" s="2"/>
      <c r="P804" s="2"/>
      <c r="Q804" s="2"/>
      <c r="R804" s="2"/>
      <c r="S804" s="2"/>
      <c r="T804" s="2"/>
      <c r="U804" s="2"/>
      <c r="V804" s="2"/>
      <c r="W804" s="2"/>
    </row>
    <row r="805" spans="1:23" ht="15.75" customHeight="1" x14ac:dyDescent="0.2">
      <c r="A805" s="2"/>
      <c r="B805" s="2"/>
      <c r="C805" s="2"/>
      <c r="D805" s="2"/>
      <c r="E805" s="2"/>
      <c r="F805" s="2"/>
      <c r="G805" s="291"/>
      <c r="H805" s="291"/>
      <c r="I805" s="496"/>
      <c r="J805" s="496"/>
      <c r="K805" s="291"/>
      <c r="L805" s="291"/>
      <c r="M805" s="291"/>
      <c r="N805" s="291"/>
      <c r="O805" s="2"/>
      <c r="P805" s="2"/>
      <c r="Q805" s="2"/>
      <c r="R805" s="2"/>
      <c r="S805" s="2"/>
      <c r="T805" s="2"/>
      <c r="U805" s="2"/>
      <c r="V805" s="2"/>
      <c r="W805" s="2"/>
    </row>
    <row r="806" spans="1:23" ht="15.75" customHeight="1" x14ac:dyDescent="0.2">
      <c r="A806" s="2"/>
      <c r="B806" s="2"/>
      <c r="C806" s="2"/>
      <c r="D806" s="2"/>
      <c r="E806" s="2"/>
      <c r="F806" s="2"/>
      <c r="G806" s="291"/>
      <c r="H806" s="291"/>
      <c r="I806" s="496"/>
      <c r="J806" s="496"/>
      <c r="K806" s="291"/>
      <c r="L806" s="291"/>
      <c r="M806" s="291"/>
      <c r="N806" s="291"/>
      <c r="O806" s="2"/>
      <c r="P806" s="2"/>
      <c r="Q806" s="2"/>
      <c r="R806" s="2"/>
      <c r="S806" s="2"/>
      <c r="T806" s="2"/>
      <c r="U806" s="2"/>
      <c r="V806" s="2"/>
      <c r="W806" s="2"/>
    </row>
    <row r="807" spans="1:23" ht="15.75" customHeight="1" x14ac:dyDescent="0.2">
      <c r="A807" s="2"/>
      <c r="B807" s="2"/>
      <c r="C807" s="2"/>
      <c r="D807" s="2"/>
      <c r="E807" s="2"/>
      <c r="F807" s="2"/>
      <c r="G807" s="291"/>
      <c r="H807" s="291"/>
      <c r="I807" s="496"/>
      <c r="J807" s="496"/>
      <c r="K807" s="291"/>
      <c r="L807" s="291"/>
      <c r="M807" s="291"/>
      <c r="N807" s="291"/>
      <c r="O807" s="2"/>
      <c r="P807" s="2"/>
      <c r="Q807" s="2"/>
      <c r="R807" s="2"/>
      <c r="S807" s="2"/>
      <c r="T807" s="2"/>
      <c r="U807" s="2"/>
      <c r="V807" s="2"/>
      <c r="W807" s="2"/>
    </row>
    <row r="808" spans="1:23" ht="15.75" customHeight="1" x14ac:dyDescent="0.2">
      <c r="A808" s="2"/>
      <c r="B808" s="2"/>
      <c r="C808" s="2"/>
      <c r="D808" s="2"/>
      <c r="E808" s="2"/>
      <c r="F808" s="2"/>
      <c r="G808" s="291"/>
      <c r="H808" s="291"/>
      <c r="I808" s="496"/>
      <c r="J808" s="496"/>
      <c r="K808" s="291"/>
      <c r="L808" s="291"/>
      <c r="M808" s="291"/>
      <c r="N808" s="291"/>
      <c r="O808" s="2"/>
      <c r="P808" s="2"/>
      <c r="Q808" s="2"/>
      <c r="R808" s="2"/>
      <c r="S808" s="2"/>
      <c r="T808" s="2"/>
      <c r="U808" s="2"/>
      <c r="V808" s="2"/>
      <c r="W808" s="2"/>
    </row>
    <row r="809" spans="1:23" ht="15.75" customHeight="1" x14ac:dyDescent="0.2">
      <c r="A809" s="2"/>
      <c r="B809" s="2"/>
      <c r="C809" s="2"/>
      <c r="D809" s="2"/>
      <c r="E809" s="2"/>
      <c r="F809" s="2"/>
      <c r="G809" s="291"/>
      <c r="H809" s="291"/>
      <c r="I809" s="496"/>
      <c r="J809" s="496"/>
      <c r="K809" s="291"/>
      <c r="L809" s="291"/>
      <c r="M809" s="291"/>
      <c r="N809" s="291"/>
      <c r="O809" s="2"/>
      <c r="P809" s="2"/>
      <c r="Q809" s="2"/>
      <c r="R809" s="2"/>
      <c r="S809" s="2"/>
      <c r="T809" s="2"/>
      <c r="U809" s="2"/>
      <c r="V809" s="2"/>
      <c r="W809" s="2"/>
    </row>
    <row r="810" spans="1:23" ht="15.75" customHeight="1" x14ac:dyDescent="0.2">
      <c r="A810" s="2"/>
      <c r="B810" s="2"/>
      <c r="C810" s="2"/>
      <c r="D810" s="2"/>
      <c r="E810" s="2"/>
      <c r="F810" s="2"/>
      <c r="G810" s="291"/>
      <c r="H810" s="291"/>
      <c r="I810" s="496"/>
      <c r="J810" s="496"/>
      <c r="K810" s="291"/>
      <c r="L810" s="291"/>
      <c r="M810" s="291"/>
      <c r="N810" s="291"/>
      <c r="O810" s="2"/>
      <c r="P810" s="2"/>
      <c r="Q810" s="2"/>
      <c r="R810" s="2"/>
      <c r="S810" s="2"/>
      <c r="T810" s="2"/>
      <c r="U810" s="2"/>
      <c r="V810" s="2"/>
      <c r="W810" s="2"/>
    </row>
    <row r="811" spans="1:23" ht="15.75" customHeight="1" x14ac:dyDescent="0.2">
      <c r="A811" s="2"/>
      <c r="B811" s="2"/>
      <c r="C811" s="2"/>
      <c r="D811" s="2"/>
      <c r="E811" s="2"/>
      <c r="F811" s="2"/>
      <c r="G811" s="291"/>
      <c r="H811" s="291"/>
      <c r="I811" s="496"/>
      <c r="J811" s="496"/>
      <c r="K811" s="291"/>
      <c r="L811" s="291"/>
      <c r="M811" s="291"/>
      <c r="N811" s="291"/>
      <c r="O811" s="2"/>
      <c r="P811" s="2"/>
      <c r="Q811" s="2"/>
      <c r="R811" s="2"/>
      <c r="S811" s="2"/>
      <c r="T811" s="2"/>
      <c r="U811" s="2"/>
      <c r="V811" s="2"/>
      <c r="W811" s="2"/>
    </row>
    <row r="812" spans="1:23" ht="15.75" customHeight="1" x14ac:dyDescent="0.2">
      <c r="A812" s="2"/>
      <c r="B812" s="2"/>
      <c r="C812" s="2"/>
      <c r="D812" s="2"/>
      <c r="E812" s="2"/>
      <c r="F812" s="2"/>
      <c r="G812" s="291"/>
      <c r="H812" s="291"/>
      <c r="I812" s="496"/>
      <c r="J812" s="496"/>
      <c r="K812" s="291"/>
      <c r="L812" s="291"/>
      <c r="M812" s="291"/>
      <c r="N812" s="291"/>
      <c r="O812" s="2"/>
      <c r="P812" s="2"/>
      <c r="Q812" s="2"/>
      <c r="R812" s="2"/>
      <c r="S812" s="2"/>
      <c r="T812" s="2"/>
      <c r="U812" s="2"/>
      <c r="V812" s="2"/>
      <c r="W812" s="2"/>
    </row>
    <row r="813" spans="1:23" ht="15.75" customHeight="1" x14ac:dyDescent="0.2">
      <c r="A813" s="2"/>
      <c r="B813" s="2"/>
      <c r="C813" s="2"/>
      <c r="D813" s="2"/>
      <c r="E813" s="2"/>
      <c r="F813" s="2"/>
      <c r="G813" s="291"/>
      <c r="H813" s="291"/>
      <c r="I813" s="496"/>
      <c r="J813" s="496"/>
      <c r="K813" s="291"/>
      <c r="L813" s="291"/>
      <c r="M813" s="291"/>
      <c r="N813" s="291"/>
      <c r="O813" s="2"/>
      <c r="P813" s="2"/>
      <c r="Q813" s="2"/>
      <c r="R813" s="2"/>
      <c r="S813" s="2"/>
      <c r="T813" s="2"/>
      <c r="U813" s="2"/>
      <c r="V813" s="2"/>
      <c r="W813" s="2"/>
    </row>
    <row r="814" spans="1:23" ht="15.75" customHeight="1" x14ac:dyDescent="0.2">
      <c r="A814" s="2"/>
      <c r="B814" s="2"/>
      <c r="C814" s="2"/>
      <c r="D814" s="2"/>
      <c r="E814" s="2"/>
      <c r="F814" s="2"/>
      <c r="G814" s="291"/>
      <c r="H814" s="291"/>
      <c r="I814" s="496"/>
      <c r="J814" s="496"/>
      <c r="K814" s="291"/>
      <c r="L814" s="291"/>
      <c r="M814" s="291"/>
      <c r="N814" s="291"/>
      <c r="O814" s="2"/>
      <c r="P814" s="2"/>
      <c r="Q814" s="2"/>
      <c r="R814" s="2"/>
      <c r="S814" s="2"/>
      <c r="T814" s="2"/>
      <c r="U814" s="2"/>
      <c r="V814" s="2"/>
      <c r="W814" s="2"/>
    </row>
    <row r="815" spans="1:23" ht="15.75" customHeight="1" x14ac:dyDescent="0.2">
      <c r="A815" s="2"/>
      <c r="B815" s="2"/>
      <c r="C815" s="2"/>
      <c r="D815" s="2"/>
      <c r="E815" s="2"/>
      <c r="F815" s="2"/>
      <c r="G815" s="291"/>
      <c r="H815" s="291"/>
      <c r="I815" s="496"/>
      <c r="J815" s="496"/>
      <c r="K815" s="291"/>
      <c r="L815" s="291"/>
      <c r="M815" s="291"/>
      <c r="N815" s="291"/>
      <c r="O815" s="2"/>
      <c r="P815" s="2"/>
      <c r="Q815" s="2"/>
      <c r="R815" s="2"/>
      <c r="S815" s="2"/>
      <c r="T815" s="2"/>
      <c r="U815" s="2"/>
      <c r="V815" s="2"/>
      <c r="W815" s="2"/>
    </row>
    <row r="816" spans="1:23" ht="15.75" customHeight="1" x14ac:dyDescent="0.2">
      <c r="A816" s="2"/>
      <c r="B816" s="2"/>
      <c r="C816" s="2"/>
      <c r="D816" s="2"/>
      <c r="E816" s="2"/>
      <c r="F816" s="2"/>
      <c r="G816" s="291"/>
      <c r="H816" s="291"/>
      <c r="I816" s="496"/>
      <c r="J816" s="496"/>
      <c r="K816" s="291"/>
      <c r="L816" s="291"/>
      <c r="M816" s="291"/>
      <c r="N816" s="291"/>
      <c r="O816" s="2"/>
      <c r="P816" s="2"/>
      <c r="Q816" s="2"/>
      <c r="R816" s="2"/>
      <c r="S816" s="2"/>
      <c r="T816" s="2"/>
      <c r="U816" s="2"/>
      <c r="V816" s="2"/>
      <c r="W816" s="2"/>
    </row>
    <row r="817" spans="1:23" ht="15.75" customHeight="1" x14ac:dyDescent="0.2">
      <c r="A817" s="2"/>
      <c r="B817" s="2"/>
      <c r="C817" s="2"/>
      <c r="D817" s="2"/>
      <c r="E817" s="2"/>
      <c r="F817" s="2"/>
      <c r="G817" s="291"/>
      <c r="H817" s="291"/>
      <c r="I817" s="496"/>
      <c r="J817" s="496"/>
      <c r="K817" s="291"/>
      <c r="L817" s="291"/>
      <c r="M817" s="291"/>
      <c r="N817" s="291"/>
      <c r="O817" s="2"/>
      <c r="P817" s="2"/>
      <c r="Q817" s="2"/>
      <c r="R817" s="2"/>
      <c r="S817" s="2"/>
      <c r="T817" s="2"/>
      <c r="U817" s="2"/>
      <c r="V817" s="2"/>
      <c r="W817" s="2"/>
    </row>
    <row r="818" spans="1:23" ht="15.75" customHeight="1" x14ac:dyDescent="0.2">
      <c r="A818" s="2"/>
      <c r="B818" s="2"/>
      <c r="C818" s="2"/>
      <c r="D818" s="2"/>
      <c r="E818" s="2"/>
      <c r="F818" s="2"/>
      <c r="G818" s="291"/>
      <c r="H818" s="291"/>
      <c r="I818" s="496"/>
      <c r="J818" s="496"/>
      <c r="K818" s="291"/>
      <c r="L818" s="291"/>
      <c r="M818" s="291"/>
      <c r="N818" s="291"/>
      <c r="O818" s="2"/>
      <c r="P818" s="2"/>
      <c r="Q818" s="2"/>
      <c r="R818" s="2"/>
      <c r="S818" s="2"/>
      <c r="T818" s="2"/>
      <c r="U818" s="2"/>
      <c r="V818" s="2"/>
      <c r="W818" s="2"/>
    </row>
    <row r="819" spans="1:23" ht="15.75" customHeight="1" x14ac:dyDescent="0.2">
      <c r="A819" s="2"/>
      <c r="B819" s="2"/>
      <c r="C819" s="2"/>
      <c r="D819" s="2"/>
      <c r="E819" s="2"/>
      <c r="F819" s="2"/>
      <c r="G819" s="291"/>
      <c r="H819" s="291"/>
      <c r="I819" s="496"/>
      <c r="J819" s="496"/>
      <c r="K819" s="291"/>
      <c r="L819" s="291"/>
      <c r="M819" s="291"/>
      <c r="N819" s="291"/>
      <c r="O819" s="2"/>
      <c r="P819" s="2"/>
      <c r="Q819" s="2"/>
      <c r="R819" s="2"/>
      <c r="S819" s="2"/>
      <c r="T819" s="2"/>
      <c r="U819" s="2"/>
      <c r="V819" s="2"/>
      <c r="W819" s="2"/>
    </row>
    <row r="820" spans="1:23" ht="15.75" customHeight="1" x14ac:dyDescent="0.2">
      <c r="A820" s="2"/>
      <c r="B820" s="2"/>
      <c r="C820" s="2"/>
      <c r="D820" s="2"/>
      <c r="E820" s="2"/>
      <c r="F820" s="2"/>
      <c r="G820" s="291"/>
      <c r="H820" s="291"/>
      <c r="I820" s="496"/>
      <c r="J820" s="496"/>
      <c r="K820" s="291"/>
      <c r="L820" s="291"/>
      <c r="M820" s="291"/>
      <c r="N820" s="291"/>
      <c r="O820" s="2"/>
      <c r="P820" s="2"/>
      <c r="Q820" s="2"/>
      <c r="R820" s="2"/>
      <c r="S820" s="2"/>
      <c r="T820" s="2"/>
      <c r="U820" s="2"/>
      <c r="V820" s="2"/>
      <c r="W820" s="2"/>
    </row>
    <row r="821" spans="1:23" ht="15.75" customHeight="1" x14ac:dyDescent="0.2">
      <c r="A821" s="2"/>
      <c r="B821" s="2"/>
      <c r="C821" s="2"/>
      <c r="D821" s="2"/>
      <c r="E821" s="2"/>
      <c r="F821" s="2"/>
      <c r="G821" s="291"/>
      <c r="H821" s="291"/>
      <c r="I821" s="496"/>
      <c r="J821" s="496"/>
      <c r="K821" s="291"/>
      <c r="L821" s="291"/>
      <c r="M821" s="291"/>
      <c r="N821" s="291"/>
      <c r="O821" s="2"/>
      <c r="P821" s="2"/>
      <c r="Q821" s="2"/>
      <c r="R821" s="2"/>
      <c r="S821" s="2"/>
      <c r="T821" s="2"/>
      <c r="U821" s="2"/>
      <c r="V821" s="2"/>
      <c r="W821" s="2"/>
    </row>
    <row r="822" spans="1:23" ht="15.75" customHeight="1" x14ac:dyDescent="0.2">
      <c r="A822" s="2"/>
      <c r="B822" s="2"/>
      <c r="C822" s="2"/>
      <c r="D822" s="2"/>
      <c r="E822" s="2"/>
      <c r="F822" s="2"/>
      <c r="G822" s="291"/>
      <c r="H822" s="291"/>
      <c r="I822" s="496"/>
      <c r="J822" s="496"/>
      <c r="K822" s="291"/>
      <c r="L822" s="291"/>
      <c r="M822" s="291"/>
      <c r="N822" s="291"/>
      <c r="O822" s="2"/>
      <c r="P822" s="2"/>
      <c r="Q822" s="2"/>
      <c r="R822" s="2"/>
      <c r="S822" s="2"/>
      <c r="T822" s="2"/>
      <c r="U822" s="2"/>
      <c r="V822" s="2"/>
      <c r="W822" s="2"/>
    </row>
    <row r="823" spans="1:23" ht="15.75" customHeight="1" x14ac:dyDescent="0.2">
      <c r="A823" s="2"/>
      <c r="B823" s="2"/>
      <c r="C823" s="2"/>
      <c r="D823" s="2"/>
      <c r="E823" s="2"/>
      <c r="F823" s="2"/>
      <c r="G823" s="291"/>
      <c r="H823" s="291"/>
      <c r="I823" s="496"/>
      <c r="J823" s="496"/>
      <c r="K823" s="291"/>
      <c r="L823" s="291"/>
      <c r="M823" s="291"/>
      <c r="N823" s="291"/>
      <c r="O823" s="2"/>
      <c r="P823" s="2"/>
      <c r="Q823" s="2"/>
      <c r="R823" s="2"/>
      <c r="S823" s="2"/>
      <c r="T823" s="2"/>
      <c r="U823" s="2"/>
      <c r="V823" s="2"/>
      <c r="W823" s="2"/>
    </row>
    <row r="824" spans="1:23" ht="15.75" customHeight="1" x14ac:dyDescent="0.2">
      <c r="A824" s="2"/>
      <c r="B824" s="2"/>
      <c r="C824" s="2"/>
      <c r="D824" s="2"/>
      <c r="E824" s="2"/>
      <c r="F824" s="2"/>
      <c r="G824" s="291"/>
      <c r="H824" s="291"/>
      <c r="I824" s="496"/>
      <c r="J824" s="496"/>
      <c r="K824" s="291"/>
      <c r="L824" s="291"/>
      <c r="M824" s="291"/>
      <c r="N824" s="291"/>
      <c r="O824" s="2"/>
      <c r="P824" s="2"/>
      <c r="Q824" s="2"/>
      <c r="R824" s="2"/>
      <c r="S824" s="2"/>
      <c r="T824" s="2"/>
      <c r="U824" s="2"/>
      <c r="V824" s="2"/>
      <c r="W824" s="2"/>
    </row>
    <row r="825" spans="1:23" ht="15.75" customHeight="1" x14ac:dyDescent="0.2">
      <c r="A825" s="2"/>
      <c r="B825" s="2"/>
      <c r="C825" s="2"/>
      <c r="D825" s="2"/>
      <c r="E825" s="2"/>
      <c r="F825" s="2"/>
      <c r="G825" s="291"/>
      <c r="H825" s="291"/>
      <c r="I825" s="496"/>
      <c r="J825" s="496"/>
      <c r="K825" s="291"/>
      <c r="L825" s="291"/>
      <c r="M825" s="291"/>
      <c r="N825" s="291"/>
      <c r="O825" s="2"/>
      <c r="P825" s="2"/>
      <c r="Q825" s="2"/>
      <c r="R825" s="2"/>
      <c r="S825" s="2"/>
      <c r="T825" s="2"/>
      <c r="U825" s="2"/>
      <c r="V825" s="2"/>
      <c r="W825" s="2"/>
    </row>
    <row r="826" spans="1:23" ht="15.75" customHeight="1" x14ac:dyDescent="0.2">
      <c r="A826" s="2"/>
      <c r="B826" s="2"/>
      <c r="C826" s="2"/>
      <c r="D826" s="2"/>
      <c r="E826" s="2"/>
      <c r="F826" s="2"/>
      <c r="G826" s="291"/>
      <c r="H826" s="291"/>
      <c r="I826" s="496"/>
      <c r="J826" s="496"/>
      <c r="K826" s="291"/>
      <c r="L826" s="291"/>
      <c r="M826" s="291"/>
      <c r="N826" s="291"/>
      <c r="O826" s="2"/>
      <c r="P826" s="2"/>
      <c r="Q826" s="2"/>
      <c r="R826" s="2"/>
      <c r="S826" s="2"/>
      <c r="T826" s="2"/>
      <c r="U826" s="2"/>
      <c r="V826" s="2"/>
      <c r="W826" s="2"/>
    </row>
    <row r="827" spans="1:23" ht="15.75" customHeight="1" x14ac:dyDescent="0.2">
      <c r="A827" s="2"/>
      <c r="B827" s="2"/>
      <c r="C827" s="2"/>
      <c r="D827" s="2"/>
      <c r="E827" s="2"/>
      <c r="F827" s="2"/>
      <c r="G827" s="291"/>
      <c r="H827" s="291"/>
      <c r="I827" s="496"/>
      <c r="J827" s="496"/>
      <c r="K827" s="291"/>
      <c r="L827" s="291"/>
      <c r="M827" s="291"/>
      <c r="N827" s="291"/>
      <c r="O827" s="2"/>
      <c r="P827" s="2"/>
      <c r="Q827" s="2"/>
      <c r="R827" s="2"/>
      <c r="S827" s="2"/>
      <c r="T827" s="2"/>
      <c r="U827" s="2"/>
      <c r="V827" s="2"/>
      <c r="W827" s="2"/>
    </row>
    <row r="828" spans="1:23" ht="15.75" customHeight="1" x14ac:dyDescent="0.2">
      <c r="A828" s="2"/>
      <c r="B828" s="2"/>
      <c r="C828" s="2"/>
      <c r="D828" s="2"/>
      <c r="E828" s="2"/>
      <c r="F828" s="2"/>
      <c r="G828" s="291"/>
      <c r="H828" s="291"/>
      <c r="I828" s="496"/>
      <c r="J828" s="496"/>
      <c r="K828" s="291"/>
      <c r="L828" s="291"/>
      <c r="M828" s="291"/>
      <c r="N828" s="291"/>
      <c r="O828" s="2"/>
      <c r="P828" s="2"/>
      <c r="Q828" s="2"/>
      <c r="R828" s="2"/>
      <c r="S828" s="2"/>
      <c r="T828" s="2"/>
      <c r="U828" s="2"/>
      <c r="V828" s="2"/>
      <c r="W828" s="2"/>
    </row>
    <row r="829" spans="1:23" ht="15.75" customHeight="1" x14ac:dyDescent="0.2">
      <c r="A829" s="2"/>
      <c r="B829" s="2"/>
      <c r="C829" s="2"/>
      <c r="D829" s="2"/>
      <c r="E829" s="2"/>
      <c r="F829" s="2"/>
      <c r="G829" s="291"/>
      <c r="H829" s="291"/>
      <c r="I829" s="496"/>
      <c r="J829" s="496"/>
      <c r="K829" s="291"/>
      <c r="L829" s="291"/>
      <c r="M829" s="291"/>
      <c r="N829" s="291"/>
      <c r="O829" s="2"/>
      <c r="P829" s="2"/>
      <c r="Q829" s="2"/>
      <c r="R829" s="2"/>
      <c r="S829" s="2"/>
      <c r="T829" s="2"/>
      <c r="U829" s="2"/>
      <c r="V829" s="2"/>
      <c r="W829" s="2"/>
    </row>
    <row r="830" spans="1:23" ht="15.75" customHeight="1" x14ac:dyDescent="0.2">
      <c r="A830" s="2"/>
      <c r="B830" s="2"/>
      <c r="C830" s="2"/>
      <c r="D830" s="2"/>
      <c r="E830" s="2"/>
      <c r="F830" s="2"/>
      <c r="G830" s="291"/>
      <c r="H830" s="291"/>
      <c r="I830" s="496"/>
      <c r="J830" s="496"/>
      <c r="K830" s="291"/>
      <c r="L830" s="291"/>
      <c r="M830" s="291"/>
      <c r="N830" s="291"/>
      <c r="O830" s="2"/>
      <c r="P830" s="2"/>
      <c r="Q830" s="2"/>
      <c r="R830" s="2"/>
      <c r="S830" s="2"/>
      <c r="T830" s="2"/>
      <c r="U830" s="2"/>
      <c r="V830" s="2"/>
      <c r="W830" s="2"/>
    </row>
    <row r="831" spans="1:23" ht="15.75" customHeight="1" x14ac:dyDescent="0.2">
      <c r="A831" s="2"/>
      <c r="B831" s="2"/>
      <c r="C831" s="2"/>
      <c r="D831" s="2"/>
      <c r="E831" s="2"/>
      <c r="F831" s="2"/>
      <c r="G831" s="291"/>
      <c r="H831" s="291"/>
      <c r="I831" s="496"/>
      <c r="J831" s="496"/>
      <c r="K831" s="291"/>
      <c r="L831" s="291"/>
      <c r="M831" s="291"/>
      <c r="N831" s="291"/>
      <c r="O831" s="2"/>
      <c r="P831" s="2"/>
      <c r="Q831" s="2"/>
      <c r="R831" s="2"/>
      <c r="S831" s="2"/>
      <c r="T831" s="2"/>
      <c r="U831" s="2"/>
      <c r="V831" s="2"/>
      <c r="W831" s="2"/>
    </row>
    <row r="832" spans="1:23" ht="15.75" customHeight="1" x14ac:dyDescent="0.2">
      <c r="A832" s="2"/>
      <c r="B832" s="2"/>
      <c r="C832" s="2"/>
      <c r="D832" s="2"/>
      <c r="E832" s="2"/>
      <c r="F832" s="2"/>
      <c r="G832" s="291"/>
      <c r="H832" s="291"/>
      <c r="I832" s="496"/>
      <c r="J832" s="496"/>
      <c r="K832" s="291"/>
      <c r="L832" s="291"/>
      <c r="M832" s="291"/>
      <c r="N832" s="291"/>
      <c r="O832" s="2"/>
      <c r="P832" s="2"/>
      <c r="Q832" s="2"/>
      <c r="R832" s="2"/>
      <c r="S832" s="2"/>
      <c r="T832" s="2"/>
      <c r="U832" s="2"/>
      <c r="V832" s="2"/>
      <c r="W832" s="2"/>
    </row>
    <row r="833" spans="1:23" ht="15.75" customHeight="1" x14ac:dyDescent="0.2">
      <c r="A833" s="2"/>
      <c r="B833" s="2"/>
      <c r="C833" s="2"/>
      <c r="D833" s="2"/>
      <c r="E833" s="2"/>
      <c r="F833" s="2"/>
      <c r="G833" s="291"/>
      <c r="H833" s="291"/>
      <c r="I833" s="496"/>
      <c r="J833" s="496"/>
      <c r="K833" s="291"/>
      <c r="L833" s="291"/>
      <c r="M833" s="291"/>
      <c r="N833" s="291"/>
      <c r="O833" s="2"/>
      <c r="P833" s="2"/>
      <c r="Q833" s="2"/>
      <c r="R833" s="2"/>
      <c r="S833" s="2"/>
      <c r="T833" s="2"/>
      <c r="U833" s="2"/>
      <c r="V833" s="2"/>
      <c r="W833" s="2"/>
    </row>
    <row r="834" spans="1:23" ht="15.75" customHeight="1" x14ac:dyDescent="0.2">
      <c r="A834" s="2"/>
      <c r="B834" s="2"/>
      <c r="C834" s="2"/>
      <c r="D834" s="2"/>
      <c r="E834" s="2"/>
      <c r="F834" s="2"/>
      <c r="G834" s="291"/>
      <c r="H834" s="291"/>
      <c r="I834" s="496"/>
      <c r="J834" s="496"/>
      <c r="K834" s="291"/>
      <c r="L834" s="291"/>
      <c r="M834" s="291"/>
      <c r="N834" s="291"/>
      <c r="O834" s="2"/>
      <c r="P834" s="2"/>
      <c r="Q834" s="2"/>
      <c r="R834" s="2"/>
      <c r="S834" s="2"/>
      <c r="T834" s="2"/>
      <c r="U834" s="2"/>
      <c r="V834" s="2"/>
      <c r="W834" s="2"/>
    </row>
    <row r="835" spans="1:23" ht="15.75" customHeight="1" x14ac:dyDescent="0.2">
      <c r="A835" s="2"/>
      <c r="B835" s="2"/>
      <c r="C835" s="2"/>
      <c r="D835" s="2"/>
      <c r="E835" s="2"/>
      <c r="F835" s="2"/>
      <c r="G835" s="291"/>
      <c r="H835" s="291"/>
      <c r="I835" s="496"/>
      <c r="J835" s="496"/>
      <c r="K835" s="291"/>
      <c r="L835" s="291"/>
      <c r="M835" s="291"/>
      <c r="N835" s="291"/>
      <c r="O835" s="2"/>
      <c r="P835" s="2"/>
      <c r="Q835" s="2"/>
      <c r="R835" s="2"/>
      <c r="S835" s="2"/>
      <c r="T835" s="2"/>
      <c r="U835" s="2"/>
      <c r="V835" s="2"/>
      <c r="W835" s="2"/>
    </row>
    <row r="836" spans="1:23" ht="15.75" customHeight="1" x14ac:dyDescent="0.2">
      <c r="A836" s="2"/>
      <c r="B836" s="2"/>
      <c r="C836" s="2"/>
      <c r="D836" s="2"/>
      <c r="E836" s="2"/>
      <c r="F836" s="2"/>
      <c r="G836" s="291"/>
      <c r="H836" s="291"/>
      <c r="I836" s="496"/>
      <c r="J836" s="496"/>
      <c r="K836" s="291"/>
      <c r="L836" s="291"/>
      <c r="M836" s="291"/>
      <c r="N836" s="291"/>
      <c r="O836" s="2"/>
      <c r="P836" s="2"/>
      <c r="Q836" s="2"/>
      <c r="R836" s="2"/>
      <c r="S836" s="2"/>
      <c r="T836" s="2"/>
      <c r="U836" s="2"/>
      <c r="V836" s="2"/>
      <c r="W836" s="2"/>
    </row>
    <row r="837" spans="1:23" ht="15.75" customHeight="1" x14ac:dyDescent="0.2">
      <c r="A837" s="2"/>
      <c r="B837" s="2"/>
      <c r="C837" s="2"/>
      <c r="D837" s="2"/>
      <c r="E837" s="2"/>
      <c r="F837" s="2"/>
      <c r="G837" s="291"/>
      <c r="H837" s="291"/>
      <c r="I837" s="496"/>
      <c r="J837" s="496"/>
      <c r="K837" s="291"/>
      <c r="L837" s="291"/>
      <c r="M837" s="291"/>
      <c r="N837" s="291"/>
      <c r="O837" s="2"/>
      <c r="P837" s="2"/>
      <c r="Q837" s="2"/>
      <c r="R837" s="2"/>
      <c r="S837" s="2"/>
      <c r="T837" s="2"/>
      <c r="U837" s="2"/>
      <c r="V837" s="2"/>
      <c r="W837" s="2"/>
    </row>
    <row r="838" spans="1:23" ht="15.75" customHeight="1" x14ac:dyDescent="0.2">
      <c r="A838" s="2"/>
      <c r="B838" s="2"/>
      <c r="C838" s="2"/>
      <c r="D838" s="2"/>
      <c r="E838" s="2"/>
      <c r="F838" s="2"/>
      <c r="G838" s="291"/>
      <c r="H838" s="291"/>
      <c r="I838" s="496"/>
      <c r="J838" s="496"/>
      <c r="K838" s="291"/>
      <c r="L838" s="291"/>
      <c r="M838" s="291"/>
      <c r="N838" s="291"/>
      <c r="O838" s="2"/>
      <c r="P838" s="2"/>
      <c r="Q838" s="2"/>
      <c r="R838" s="2"/>
      <c r="S838" s="2"/>
      <c r="T838" s="2"/>
      <c r="U838" s="2"/>
      <c r="V838" s="2"/>
      <c r="W838" s="2"/>
    </row>
    <row r="839" spans="1:23" ht="15.75" customHeight="1" x14ac:dyDescent="0.2">
      <c r="A839" s="2"/>
      <c r="B839" s="2"/>
      <c r="C839" s="2"/>
      <c r="D839" s="2"/>
      <c r="E839" s="2"/>
      <c r="F839" s="2"/>
      <c r="G839" s="291"/>
      <c r="H839" s="291"/>
      <c r="I839" s="496"/>
      <c r="J839" s="496"/>
      <c r="K839" s="291"/>
      <c r="L839" s="291"/>
      <c r="M839" s="291"/>
      <c r="N839" s="291"/>
      <c r="O839" s="2"/>
      <c r="P839" s="2"/>
      <c r="Q839" s="2"/>
      <c r="R839" s="2"/>
      <c r="S839" s="2"/>
      <c r="T839" s="2"/>
      <c r="U839" s="2"/>
      <c r="V839" s="2"/>
      <c r="W839" s="2"/>
    </row>
    <row r="840" spans="1:23" ht="15.75" customHeight="1" x14ac:dyDescent="0.2">
      <c r="A840" s="2"/>
      <c r="B840" s="2"/>
      <c r="C840" s="2"/>
      <c r="D840" s="2"/>
      <c r="E840" s="2"/>
      <c r="F840" s="2"/>
      <c r="G840" s="291"/>
      <c r="H840" s="291"/>
      <c r="I840" s="496"/>
      <c r="J840" s="496"/>
      <c r="K840" s="291"/>
      <c r="L840" s="291"/>
      <c r="M840" s="291"/>
      <c r="N840" s="291"/>
      <c r="O840" s="2"/>
      <c r="P840" s="2"/>
      <c r="Q840" s="2"/>
      <c r="R840" s="2"/>
      <c r="S840" s="2"/>
      <c r="T840" s="2"/>
      <c r="U840" s="2"/>
      <c r="V840" s="2"/>
      <c r="W840" s="2"/>
    </row>
    <row r="841" spans="1:23" ht="15.75" customHeight="1" x14ac:dyDescent="0.2">
      <c r="A841" s="2"/>
      <c r="B841" s="2"/>
      <c r="C841" s="2"/>
      <c r="D841" s="2"/>
      <c r="E841" s="2"/>
      <c r="F841" s="2"/>
      <c r="G841" s="291"/>
      <c r="H841" s="291"/>
      <c r="I841" s="496"/>
      <c r="J841" s="496"/>
      <c r="K841" s="291"/>
      <c r="L841" s="291"/>
      <c r="M841" s="291"/>
      <c r="N841" s="291"/>
      <c r="O841" s="2"/>
      <c r="P841" s="2"/>
      <c r="Q841" s="2"/>
      <c r="R841" s="2"/>
      <c r="S841" s="2"/>
      <c r="T841" s="2"/>
      <c r="U841" s="2"/>
      <c r="V841" s="2"/>
      <c r="W841" s="2"/>
    </row>
    <row r="842" spans="1:23" ht="15.75" customHeight="1" x14ac:dyDescent="0.2">
      <c r="A842" s="2"/>
      <c r="B842" s="2"/>
      <c r="C842" s="2"/>
      <c r="D842" s="2"/>
      <c r="E842" s="2"/>
      <c r="F842" s="2"/>
      <c r="G842" s="291"/>
      <c r="H842" s="291"/>
      <c r="I842" s="496"/>
      <c r="J842" s="496"/>
      <c r="K842" s="291"/>
      <c r="L842" s="291"/>
      <c r="M842" s="291"/>
      <c r="N842" s="291"/>
      <c r="O842" s="2"/>
      <c r="P842" s="2"/>
      <c r="Q842" s="2"/>
      <c r="R842" s="2"/>
      <c r="S842" s="2"/>
      <c r="T842" s="2"/>
      <c r="U842" s="2"/>
      <c r="V842" s="2"/>
      <c r="W842" s="2"/>
    </row>
    <row r="843" spans="1:23" ht="15.75" customHeight="1" x14ac:dyDescent="0.2">
      <c r="A843" s="2"/>
      <c r="B843" s="2"/>
      <c r="C843" s="2"/>
      <c r="D843" s="2"/>
      <c r="E843" s="2"/>
      <c r="F843" s="2"/>
      <c r="G843" s="291"/>
      <c r="H843" s="291"/>
      <c r="I843" s="496"/>
      <c r="J843" s="496"/>
      <c r="K843" s="291"/>
      <c r="L843" s="291"/>
      <c r="M843" s="291"/>
      <c r="N843" s="291"/>
      <c r="O843" s="2"/>
      <c r="P843" s="2"/>
      <c r="Q843" s="2"/>
      <c r="R843" s="2"/>
      <c r="S843" s="2"/>
      <c r="T843" s="2"/>
      <c r="U843" s="2"/>
      <c r="V843" s="2"/>
      <c r="W843" s="2"/>
    </row>
    <row r="844" spans="1:23" ht="15.75" customHeight="1" x14ac:dyDescent="0.2">
      <c r="A844" s="2"/>
      <c r="B844" s="2"/>
      <c r="C844" s="2"/>
      <c r="D844" s="2"/>
      <c r="E844" s="2"/>
      <c r="F844" s="2"/>
      <c r="G844" s="291"/>
      <c r="H844" s="291"/>
      <c r="I844" s="496"/>
      <c r="J844" s="496"/>
      <c r="K844" s="291"/>
      <c r="L844" s="291"/>
      <c r="M844" s="291"/>
      <c r="N844" s="291"/>
      <c r="O844" s="2"/>
      <c r="P844" s="2"/>
      <c r="Q844" s="2"/>
      <c r="R844" s="2"/>
      <c r="S844" s="2"/>
      <c r="T844" s="2"/>
      <c r="U844" s="2"/>
      <c r="V844" s="2"/>
      <c r="W844" s="2"/>
    </row>
    <row r="845" spans="1:23" ht="15.75" customHeight="1" x14ac:dyDescent="0.2">
      <c r="A845" s="2"/>
      <c r="B845" s="2"/>
      <c r="C845" s="2"/>
      <c r="D845" s="2"/>
      <c r="E845" s="2"/>
      <c r="F845" s="2"/>
      <c r="G845" s="291"/>
      <c r="H845" s="291"/>
      <c r="I845" s="496"/>
      <c r="J845" s="496"/>
      <c r="K845" s="291"/>
      <c r="L845" s="291"/>
      <c r="M845" s="291"/>
      <c r="N845" s="291"/>
      <c r="O845" s="2"/>
      <c r="P845" s="2"/>
      <c r="Q845" s="2"/>
      <c r="R845" s="2"/>
      <c r="S845" s="2"/>
      <c r="T845" s="2"/>
      <c r="U845" s="2"/>
      <c r="V845" s="2"/>
      <c r="W845" s="2"/>
    </row>
    <row r="846" spans="1:23" ht="15.75" customHeight="1" x14ac:dyDescent="0.2">
      <c r="A846" s="2"/>
      <c r="B846" s="2"/>
      <c r="C846" s="2"/>
      <c r="D846" s="2"/>
      <c r="E846" s="2"/>
      <c r="F846" s="2"/>
      <c r="G846" s="291"/>
      <c r="H846" s="291"/>
      <c r="I846" s="496"/>
      <c r="J846" s="496"/>
      <c r="K846" s="291"/>
      <c r="L846" s="291"/>
      <c r="M846" s="291"/>
      <c r="N846" s="291"/>
      <c r="O846" s="2"/>
      <c r="P846" s="2"/>
      <c r="Q846" s="2"/>
      <c r="R846" s="2"/>
      <c r="S846" s="2"/>
      <c r="T846" s="2"/>
      <c r="U846" s="2"/>
      <c r="V846" s="2"/>
      <c r="W846" s="2"/>
    </row>
    <row r="847" spans="1:23" ht="15.75" customHeight="1" x14ac:dyDescent="0.2">
      <c r="A847" s="2"/>
      <c r="B847" s="2"/>
      <c r="C847" s="2"/>
      <c r="D847" s="2"/>
      <c r="E847" s="2"/>
      <c r="F847" s="2"/>
      <c r="G847" s="291"/>
      <c r="H847" s="291"/>
      <c r="I847" s="496"/>
      <c r="J847" s="496"/>
      <c r="K847" s="291"/>
      <c r="L847" s="291"/>
      <c r="M847" s="291"/>
      <c r="N847" s="291"/>
      <c r="O847" s="2"/>
      <c r="P847" s="2"/>
      <c r="Q847" s="2"/>
      <c r="R847" s="2"/>
      <c r="S847" s="2"/>
      <c r="T847" s="2"/>
      <c r="U847" s="2"/>
      <c r="V847" s="2"/>
      <c r="W847" s="2"/>
    </row>
    <row r="848" spans="1:23" ht="15.75" customHeight="1" x14ac:dyDescent="0.2">
      <c r="A848" s="2"/>
      <c r="B848" s="2"/>
      <c r="C848" s="2"/>
      <c r="D848" s="2"/>
      <c r="E848" s="2"/>
      <c r="F848" s="2"/>
      <c r="G848" s="291"/>
      <c r="H848" s="291"/>
      <c r="I848" s="496"/>
      <c r="J848" s="496"/>
      <c r="K848" s="291"/>
      <c r="L848" s="291"/>
      <c r="M848" s="291"/>
      <c r="N848" s="291"/>
      <c r="O848" s="2"/>
      <c r="P848" s="2"/>
      <c r="Q848" s="2"/>
      <c r="R848" s="2"/>
      <c r="S848" s="2"/>
      <c r="T848" s="2"/>
      <c r="U848" s="2"/>
      <c r="V848" s="2"/>
      <c r="W848" s="2"/>
    </row>
    <row r="849" spans="1:23" ht="15.75" customHeight="1" x14ac:dyDescent="0.2">
      <c r="A849" s="2"/>
      <c r="B849" s="2"/>
      <c r="C849" s="2"/>
      <c r="D849" s="2"/>
      <c r="E849" s="2"/>
      <c r="F849" s="2"/>
      <c r="G849" s="291"/>
      <c r="H849" s="291"/>
      <c r="I849" s="496"/>
      <c r="J849" s="496"/>
      <c r="K849" s="291"/>
      <c r="L849" s="291"/>
      <c r="M849" s="291"/>
      <c r="N849" s="291"/>
      <c r="O849" s="2"/>
      <c r="P849" s="2"/>
      <c r="Q849" s="2"/>
      <c r="R849" s="2"/>
      <c r="S849" s="2"/>
      <c r="T849" s="2"/>
      <c r="U849" s="2"/>
      <c r="V849" s="2"/>
      <c r="W849" s="2"/>
    </row>
    <row r="850" spans="1:23" ht="15.75" customHeight="1" x14ac:dyDescent="0.2">
      <c r="A850" s="2"/>
      <c r="B850" s="2"/>
      <c r="C850" s="2"/>
      <c r="D850" s="2"/>
      <c r="E850" s="2"/>
      <c r="F850" s="2"/>
      <c r="G850" s="291"/>
      <c r="H850" s="291"/>
      <c r="I850" s="496"/>
      <c r="J850" s="496"/>
      <c r="K850" s="291"/>
      <c r="L850" s="291"/>
      <c r="M850" s="291"/>
      <c r="N850" s="291"/>
      <c r="O850" s="2"/>
      <c r="P850" s="2"/>
      <c r="Q850" s="2"/>
      <c r="R850" s="2"/>
      <c r="S850" s="2"/>
      <c r="T850" s="2"/>
      <c r="U850" s="2"/>
      <c r="V850" s="2"/>
      <c r="W850" s="2"/>
    </row>
    <row r="851" spans="1:23" ht="15.75" customHeight="1" x14ac:dyDescent="0.2">
      <c r="A851" s="2"/>
      <c r="B851" s="2"/>
      <c r="C851" s="2"/>
      <c r="D851" s="2"/>
      <c r="E851" s="2"/>
      <c r="F851" s="2"/>
      <c r="G851" s="291"/>
      <c r="H851" s="291"/>
      <c r="I851" s="496"/>
      <c r="J851" s="496"/>
      <c r="K851" s="291"/>
      <c r="L851" s="291"/>
      <c r="M851" s="291"/>
      <c r="N851" s="291"/>
      <c r="O851" s="2"/>
      <c r="P851" s="2"/>
      <c r="Q851" s="2"/>
      <c r="R851" s="2"/>
      <c r="S851" s="2"/>
      <c r="T851" s="2"/>
      <c r="U851" s="2"/>
      <c r="V851" s="2"/>
      <c r="W851" s="2"/>
    </row>
    <row r="852" spans="1:23" ht="15.75" customHeight="1" x14ac:dyDescent="0.2">
      <c r="A852" s="2"/>
      <c r="B852" s="2"/>
      <c r="C852" s="2"/>
      <c r="D852" s="2"/>
      <c r="E852" s="2"/>
      <c r="F852" s="2"/>
      <c r="G852" s="291"/>
      <c r="H852" s="291"/>
      <c r="I852" s="496"/>
      <c r="J852" s="496"/>
      <c r="K852" s="291"/>
      <c r="L852" s="291"/>
      <c r="M852" s="291"/>
      <c r="N852" s="291"/>
      <c r="O852" s="2"/>
      <c r="P852" s="2"/>
      <c r="Q852" s="2"/>
      <c r="R852" s="2"/>
      <c r="S852" s="2"/>
      <c r="T852" s="2"/>
      <c r="U852" s="2"/>
      <c r="V852" s="2"/>
      <c r="W852" s="2"/>
    </row>
    <row r="853" spans="1:23" ht="15.75" customHeight="1" x14ac:dyDescent="0.2">
      <c r="A853" s="2"/>
      <c r="B853" s="2"/>
      <c r="C853" s="2"/>
      <c r="D853" s="2"/>
      <c r="E853" s="2"/>
      <c r="F853" s="2"/>
      <c r="G853" s="291"/>
      <c r="H853" s="291"/>
      <c r="I853" s="496"/>
      <c r="J853" s="496"/>
      <c r="K853" s="291"/>
      <c r="L853" s="291"/>
      <c r="M853" s="291"/>
      <c r="N853" s="291"/>
      <c r="O853" s="2"/>
      <c r="P853" s="2"/>
      <c r="Q853" s="2"/>
      <c r="R853" s="2"/>
      <c r="S853" s="2"/>
      <c r="T853" s="2"/>
      <c r="U853" s="2"/>
      <c r="V853" s="2"/>
      <c r="W853" s="2"/>
    </row>
    <row r="854" spans="1:23" ht="15.75" customHeight="1" x14ac:dyDescent="0.2">
      <c r="A854" s="2"/>
      <c r="B854" s="2"/>
      <c r="C854" s="2"/>
      <c r="D854" s="2"/>
      <c r="E854" s="2"/>
      <c r="F854" s="2"/>
      <c r="G854" s="291"/>
      <c r="H854" s="291"/>
      <c r="I854" s="496"/>
      <c r="J854" s="496"/>
      <c r="K854" s="291"/>
      <c r="L854" s="291"/>
      <c r="M854" s="291"/>
      <c r="N854" s="291"/>
      <c r="O854" s="2"/>
      <c r="P854" s="2"/>
      <c r="Q854" s="2"/>
      <c r="R854" s="2"/>
      <c r="S854" s="2"/>
      <c r="T854" s="2"/>
      <c r="U854" s="2"/>
      <c r="V854" s="2"/>
      <c r="W854" s="2"/>
    </row>
    <row r="855" spans="1:23" ht="15.75" customHeight="1" x14ac:dyDescent="0.2">
      <c r="A855" s="2"/>
      <c r="B855" s="2"/>
      <c r="C855" s="2"/>
      <c r="D855" s="2"/>
      <c r="E855" s="2"/>
      <c r="F855" s="2"/>
      <c r="G855" s="291"/>
      <c r="H855" s="291"/>
      <c r="I855" s="496"/>
      <c r="J855" s="496"/>
      <c r="K855" s="291"/>
      <c r="L855" s="291"/>
      <c r="M855" s="291"/>
      <c r="N855" s="291"/>
      <c r="O855" s="2"/>
      <c r="P855" s="2"/>
      <c r="Q855" s="2"/>
      <c r="R855" s="2"/>
      <c r="S855" s="2"/>
      <c r="T855" s="2"/>
      <c r="U855" s="2"/>
      <c r="V855" s="2"/>
      <c r="W855" s="2"/>
    </row>
    <row r="856" spans="1:23" ht="15.75" customHeight="1" x14ac:dyDescent="0.2">
      <c r="A856" s="2"/>
      <c r="B856" s="2"/>
      <c r="C856" s="2"/>
      <c r="D856" s="2"/>
      <c r="E856" s="2"/>
      <c r="F856" s="2"/>
      <c r="G856" s="291"/>
      <c r="H856" s="291"/>
      <c r="I856" s="496"/>
      <c r="J856" s="496"/>
      <c r="K856" s="291"/>
      <c r="L856" s="291"/>
      <c r="M856" s="291"/>
      <c r="N856" s="291"/>
      <c r="O856" s="2"/>
      <c r="P856" s="2"/>
      <c r="Q856" s="2"/>
      <c r="R856" s="2"/>
      <c r="S856" s="2"/>
      <c r="T856" s="2"/>
      <c r="U856" s="2"/>
      <c r="V856" s="2"/>
      <c r="W856" s="2"/>
    </row>
    <row r="857" spans="1:23" ht="15.75" customHeight="1" x14ac:dyDescent="0.2">
      <c r="A857" s="2"/>
      <c r="B857" s="2"/>
      <c r="C857" s="2"/>
      <c r="D857" s="2"/>
      <c r="E857" s="2"/>
      <c r="F857" s="2"/>
      <c r="G857" s="291"/>
      <c r="H857" s="291"/>
      <c r="I857" s="496"/>
      <c r="J857" s="496"/>
      <c r="K857" s="291"/>
      <c r="L857" s="291"/>
      <c r="M857" s="291"/>
      <c r="N857" s="291"/>
      <c r="O857" s="2"/>
      <c r="P857" s="2"/>
      <c r="Q857" s="2"/>
      <c r="R857" s="2"/>
      <c r="S857" s="2"/>
      <c r="T857" s="2"/>
      <c r="U857" s="2"/>
      <c r="V857" s="2"/>
      <c r="W857" s="2"/>
    </row>
    <row r="858" spans="1:23" ht="15.75" customHeight="1" x14ac:dyDescent="0.2">
      <c r="A858" s="2"/>
      <c r="B858" s="2"/>
      <c r="C858" s="2"/>
      <c r="D858" s="2"/>
      <c r="E858" s="2"/>
      <c r="F858" s="2"/>
      <c r="G858" s="291"/>
      <c r="H858" s="291"/>
      <c r="I858" s="496"/>
      <c r="J858" s="496"/>
      <c r="K858" s="291"/>
      <c r="L858" s="291"/>
      <c r="M858" s="291"/>
      <c r="N858" s="291"/>
      <c r="O858" s="2"/>
      <c r="P858" s="2"/>
      <c r="Q858" s="2"/>
      <c r="R858" s="2"/>
      <c r="S858" s="2"/>
      <c r="T858" s="2"/>
      <c r="U858" s="2"/>
      <c r="V858" s="2"/>
      <c r="W858" s="2"/>
    </row>
    <row r="859" spans="1:23" ht="15.75" customHeight="1" x14ac:dyDescent="0.2">
      <c r="A859" s="2"/>
      <c r="B859" s="2"/>
      <c r="C859" s="2"/>
      <c r="D859" s="2"/>
      <c r="E859" s="2"/>
      <c r="F859" s="2"/>
      <c r="G859" s="291"/>
      <c r="H859" s="291"/>
      <c r="I859" s="496"/>
      <c r="J859" s="496"/>
      <c r="K859" s="291"/>
      <c r="L859" s="291"/>
      <c r="M859" s="291"/>
      <c r="N859" s="291"/>
      <c r="O859" s="2"/>
      <c r="P859" s="2"/>
      <c r="Q859" s="2"/>
      <c r="R859" s="2"/>
      <c r="S859" s="2"/>
      <c r="T859" s="2"/>
      <c r="U859" s="2"/>
      <c r="V859" s="2"/>
      <c r="W859" s="2"/>
    </row>
    <row r="860" spans="1:23" ht="15.75" customHeight="1" x14ac:dyDescent="0.2">
      <c r="A860" s="2"/>
      <c r="B860" s="2"/>
      <c r="C860" s="2"/>
      <c r="D860" s="2"/>
      <c r="E860" s="2"/>
      <c r="F860" s="2"/>
      <c r="G860" s="291"/>
      <c r="H860" s="291"/>
      <c r="I860" s="496"/>
      <c r="J860" s="496"/>
      <c r="K860" s="291"/>
      <c r="L860" s="291"/>
      <c r="M860" s="291"/>
      <c r="N860" s="291"/>
      <c r="O860" s="2"/>
      <c r="P860" s="2"/>
      <c r="Q860" s="2"/>
      <c r="R860" s="2"/>
      <c r="S860" s="2"/>
      <c r="T860" s="2"/>
      <c r="U860" s="2"/>
      <c r="V860" s="2"/>
      <c r="W860" s="2"/>
    </row>
    <row r="861" spans="1:23" ht="15.75" customHeight="1" x14ac:dyDescent="0.2">
      <c r="A861" s="2"/>
      <c r="B861" s="2"/>
      <c r="C861" s="2"/>
      <c r="D861" s="2"/>
      <c r="E861" s="2"/>
      <c r="F861" s="2"/>
      <c r="G861" s="291"/>
      <c r="H861" s="291"/>
      <c r="I861" s="496"/>
      <c r="J861" s="496"/>
      <c r="K861" s="291"/>
      <c r="L861" s="291"/>
      <c r="M861" s="291"/>
      <c r="N861" s="291"/>
      <c r="O861" s="2"/>
      <c r="P861" s="2"/>
      <c r="Q861" s="2"/>
      <c r="R861" s="2"/>
      <c r="S861" s="2"/>
      <c r="T861" s="2"/>
      <c r="U861" s="2"/>
      <c r="V861" s="2"/>
      <c r="W861" s="2"/>
    </row>
    <row r="862" spans="1:23" ht="15.75" customHeight="1" x14ac:dyDescent="0.2">
      <c r="A862" s="2"/>
      <c r="B862" s="2"/>
      <c r="C862" s="2"/>
      <c r="D862" s="2"/>
      <c r="E862" s="2"/>
      <c r="F862" s="2"/>
      <c r="G862" s="291"/>
      <c r="H862" s="291"/>
      <c r="I862" s="496"/>
      <c r="J862" s="496"/>
      <c r="K862" s="291"/>
      <c r="L862" s="291"/>
      <c r="M862" s="291"/>
      <c r="N862" s="291"/>
      <c r="O862" s="2"/>
      <c r="P862" s="2"/>
      <c r="Q862" s="2"/>
      <c r="R862" s="2"/>
      <c r="S862" s="2"/>
      <c r="T862" s="2"/>
      <c r="U862" s="2"/>
      <c r="V862" s="2"/>
      <c r="W862" s="2"/>
    </row>
    <row r="863" spans="1:23" ht="15.75" customHeight="1" x14ac:dyDescent="0.2">
      <c r="A863" s="2"/>
      <c r="B863" s="2"/>
      <c r="C863" s="2"/>
      <c r="D863" s="2"/>
      <c r="E863" s="2"/>
      <c r="F863" s="2"/>
      <c r="G863" s="291"/>
      <c r="H863" s="291"/>
      <c r="I863" s="496"/>
      <c r="J863" s="496"/>
      <c r="K863" s="291"/>
      <c r="L863" s="291"/>
      <c r="M863" s="291"/>
      <c r="N863" s="291"/>
      <c r="O863" s="2"/>
      <c r="P863" s="2"/>
      <c r="Q863" s="2"/>
      <c r="R863" s="2"/>
      <c r="S863" s="2"/>
      <c r="T863" s="2"/>
      <c r="U863" s="2"/>
      <c r="V863" s="2"/>
      <c r="W863" s="2"/>
    </row>
    <row r="864" spans="1:23" ht="15.75" customHeight="1" x14ac:dyDescent="0.2">
      <c r="A864" s="2"/>
      <c r="B864" s="2"/>
      <c r="C864" s="2"/>
      <c r="D864" s="2"/>
      <c r="E864" s="2"/>
      <c r="F864" s="2"/>
      <c r="G864" s="291"/>
      <c r="H864" s="291"/>
      <c r="I864" s="496"/>
      <c r="J864" s="496"/>
      <c r="K864" s="291"/>
      <c r="L864" s="291"/>
      <c r="M864" s="291"/>
      <c r="N864" s="291"/>
      <c r="O864" s="2"/>
      <c r="P864" s="2"/>
      <c r="Q864" s="2"/>
      <c r="R864" s="2"/>
      <c r="S864" s="2"/>
      <c r="T864" s="2"/>
      <c r="U864" s="2"/>
      <c r="V864" s="2"/>
      <c r="W864" s="2"/>
    </row>
    <row r="865" spans="1:23" ht="15.75" customHeight="1" x14ac:dyDescent="0.2">
      <c r="A865" s="2"/>
      <c r="B865" s="2"/>
      <c r="C865" s="2"/>
      <c r="D865" s="2"/>
      <c r="E865" s="2"/>
      <c r="F865" s="2"/>
      <c r="G865" s="291"/>
      <c r="H865" s="291"/>
      <c r="I865" s="496"/>
      <c r="J865" s="496"/>
      <c r="K865" s="291"/>
      <c r="L865" s="291"/>
      <c r="M865" s="291"/>
      <c r="N865" s="291"/>
      <c r="O865" s="2"/>
      <c r="P865" s="2"/>
      <c r="Q865" s="2"/>
      <c r="R865" s="2"/>
      <c r="S865" s="2"/>
      <c r="T865" s="2"/>
      <c r="U865" s="2"/>
      <c r="V865" s="2"/>
      <c r="W865" s="2"/>
    </row>
    <row r="866" spans="1:23" ht="15.75" customHeight="1" x14ac:dyDescent="0.2">
      <c r="A866" s="2"/>
      <c r="B866" s="2"/>
      <c r="C866" s="2"/>
      <c r="D866" s="2"/>
      <c r="E866" s="2"/>
      <c r="F866" s="2"/>
      <c r="G866" s="291"/>
      <c r="H866" s="291"/>
      <c r="I866" s="496"/>
      <c r="J866" s="496"/>
      <c r="K866" s="291"/>
      <c r="L866" s="291"/>
      <c r="M866" s="291"/>
      <c r="N866" s="291"/>
      <c r="O866" s="2"/>
      <c r="P866" s="2"/>
      <c r="Q866" s="2"/>
      <c r="R866" s="2"/>
      <c r="S866" s="2"/>
      <c r="T866" s="2"/>
      <c r="U866" s="2"/>
      <c r="V866" s="2"/>
      <c r="W866" s="2"/>
    </row>
    <row r="867" spans="1:23" ht="15.75" customHeight="1" x14ac:dyDescent="0.2">
      <c r="A867" s="2"/>
      <c r="B867" s="2"/>
      <c r="C867" s="2"/>
      <c r="D867" s="2"/>
      <c r="E867" s="2"/>
      <c r="F867" s="2"/>
      <c r="G867" s="291"/>
      <c r="H867" s="291"/>
      <c r="I867" s="496"/>
      <c r="J867" s="496"/>
      <c r="K867" s="291"/>
      <c r="L867" s="291"/>
      <c r="M867" s="291"/>
      <c r="N867" s="291"/>
      <c r="O867" s="2"/>
      <c r="P867" s="2"/>
      <c r="Q867" s="2"/>
      <c r="R867" s="2"/>
      <c r="S867" s="2"/>
      <c r="T867" s="2"/>
      <c r="U867" s="2"/>
      <c r="V867" s="2"/>
      <c r="W867" s="2"/>
    </row>
    <row r="868" spans="1:23" ht="15.75" customHeight="1" x14ac:dyDescent="0.2">
      <c r="A868" s="2"/>
      <c r="B868" s="2"/>
      <c r="C868" s="2"/>
      <c r="D868" s="2"/>
      <c r="E868" s="2"/>
      <c r="F868" s="2"/>
      <c r="G868" s="291"/>
      <c r="H868" s="291"/>
      <c r="I868" s="496"/>
      <c r="J868" s="496"/>
      <c r="K868" s="291"/>
      <c r="L868" s="291"/>
      <c r="M868" s="291"/>
      <c r="N868" s="291"/>
      <c r="O868" s="2"/>
      <c r="P868" s="2"/>
      <c r="Q868" s="2"/>
      <c r="R868" s="2"/>
      <c r="S868" s="2"/>
      <c r="T868" s="2"/>
      <c r="U868" s="2"/>
      <c r="V868" s="2"/>
      <c r="W868" s="2"/>
    </row>
    <row r="869" spans="1:23" ht="15.75" customHeight="1" x14ac:dyDescent="0.2">
      <c r="A869" s="2"/>
      <c r="B869" s="2"/>
      <c r="C869" s="2"/>
      <c r="D869" s="2"/>
      <c r="E869" s="2"/>
      <c r="F869" s="2"/>
      <c r="G869" s="291"/>
      <c r="H869" s="291"/>
      <c r="I869" s="496"/>
      <c r="J869" s="496"/>
      <c r="K869" s="291"/>
      <c r="L869" s="291"/>
      <c r="M869" s="291"/>
      <c r="N869" s="291"/>
      <c r="O869" s="2"/>
      <c r="P869" s="2"/>
      <c r="Q869" s="2"/>
      <c r="R869" s="2"/>
      <c r="S869" s="2"/>
      <c r="T869" s="2"/>
      <c r="U869" s="2"/>
      <c r="V869" s="2"/>
      <c r="W869" s="2"/>
    </row>
    <row r="870" spans="1:23" ht="15.75" customHeight="1" x14ac:dyDescent="0.2">
      <c r="A870" s="2"/>
      <c r="B870" s="2"/>
      <c r="C870" s="2"/>
      <c r="D870" s="2"/>
      <c r="E870" s="2"/>
      <c r="F870" s="2"/>
      <c r="G870" s="291"/>
      <c r="H870" s="291"/>
      <c r="I870" s="496"/>
      <c r="J870" s="496"/>
      <c r="K870" s="291"/>
      <c r="L870" s="291"/>
      <c r="M870" s="291"/>
      <c r="N870" s="291"/>
      <c r="O870" s="2"/>
      <c r="P870" s="2"/>
      <c r="Q870" s="2"/>
      <c r="R870" s="2"/>
      <c r="S870" s="2"/>
      <c r="T870" s="2"/>
      <c r="U870" s="2"/>
      <c r="V870" s="2"/>
      <c r="W870" s="2"/>
    </row>
    <row r="871" spans="1:23" ht="15.75" customHeight="1" x14ac:dyDescent="0.2">
      <c r="A871" s="2"/>
      <c r="B871" s="2"/>
      <c r="C871" s="2"/>
      <c r="D871" s="2"/>
      <c r="E871" s="2"/>
      <c r="F871" s="2"/>
      <c r="G871" s="291"/>
      <c r="H871" s="291"/>
      <c r="I871" s="496"/>
      <c r="J871" s="496"/>
      <c r="K871" s="291"/>
      <c r="L871" s="291"/>
      <c r="M871" s="291"/>
      <c r="N871" s="291"/>
      <c r="O871" s="2"/>
      <c r="P871" s="2"/>
      <c r="Q871" s="2"/>
      <c r="R871" s="2"/>
      <c r="S871" s="2"/>
      <c r="T871" s="2"/>
      <c r="U871" s="2"/>
      <c r="V871" s="2"/>
      <c r="W871" s="2"/>
    </row>
    <row r="872" spans="1:23" ht="15.75" customHeight="1" x14ac:dyDescent="0.2">
      <c r="A872" s="2"/>
      <c r="B872" s="2"/>
      <c r="C872" s="2"/>
      <c r="D872" s="2"/>
      <c r="E872" s="2"/>
      <c r="F872" s="2"/>
      <c r="G872" s="291"/>
      <c r="H872" s="291"/>
      <c r="I872" s="496"/>
      <c r="J872" s="496"/>
      <c r="K872" s="291"/>
      <c r="L872" s="291"/>
      <c r="M872" s="291"/>
      <c r="N872" s="291"/>
      <c r="O872" s="2"/>
      <c r="P872" s="2"/>
      <c r="Q872" s="2"/>
      <c r="R872" s="2"/>
      <c r="S872" s="2"/>
      <c r="T872" s="2"/>
      <c r="U872" s="2"/>
      <c r="V872" s="2"/>
      <c r="W872" s="2"/>
    </row>
    <row r="873" spans="1:23" ht="15.75" customHeight="1" x14ac:dyDescent="0.2">
      <c r="A873" s="2"/>
      <c r="B873" s="2"/>
      <c r="C873" s="2"/>
      <c r="D873" s="2"/>
      <c r="E873" s="2"/>
      <c r="F873" s="2"/>
      <c r="G873" s="291"/>
      <c r="H873" s="291"/>
      <c r="I873" s="496"/>
      <c r="J873" s="496"/>
      <c r="K873" s="291"/>
      <c r="L873" s="291"/>
      <c r="M873" s="291"/>
      <c r="N873" s="291"/>
      <c r="O873" s="2"/>
      <c r="P873" s="2"/>
      <c r="Q873" s="2"/>
      <c r="R873" s="2"/>
      <c r="S873" s="2"/>
      <c r="T873" s="2"/>
      <c r="U873" s="2"/>
      <c r="V873" s="2"/>
      <c r="W873" s="2"/>
    </row>
    <row r="874" spans="1:23" ht="15.75" customHeight="1" x14ac:dyDescent="0.2">
      <c r="A874" s="2"/>
      <c r="B874" s="2"/>
      <c r="C874" s="2"/>
      <c r="D874" s="2"/>
      <c r="E874" s="2"/>
      <c r="F874" s="2"/>
      <c r="G874" s="291"/>
      <c r="H874" s="291"/>
      <c r="I874" s="496"/>
      <c r="J874" s="496"/>
      <c r="K874" s="291"/>
      <c r="L874" s="291"/>
      <c r="M874" s="291"/>
      <c r="N874" s="291"/>
      <c r="O874" s="2"/>
      <c r="P874" s="2"/>
      <c r="Q874" s="2"/>
      <c r="R874" s="2"/>
      <c r="S874" s="2"/>
      <c r="T874" s="2"/>
      <c r="U874" s="2"/>
      <c r="V874" s="2"/>
      <c r="W874" s="2"/>
    </row>
    <row r="875" spans="1:23" ht="15.75" customHeight="1" x14ac:dyDescent="0.2">
      <c r="A875" s="2"/>
      <c r="B875" s="2"/>
      <c r="C875" s="2"/>
      <c r="D875" s="2"/>
      <c r="E875" s="2"/>
      <c r="F875" s="2"/>
      <c r="G875" s="291"/>
      <c r="H875" s="291"/>
      <c r="I875" s="496"/>
      <c r="J875" s="496"/>
      <c r="K875" s="291"/>
      <c r="L875" s="291"/>
      <c r="M875" s="291"/>
      <c r="N875" s="291"/>
      <c r="O875" s="2"/>
      <c r="P875" s="2"/>
      <c r="Q875" s="2"/>
      <c r="R875" s="2"/>
      <c r="S875" s="2"/>
      <c r="T875" s="2"/>
      <c r="U875" s="2"/>
      <c r="V875" s="2"/>
      <c r="W875" s="2"/>
    </row>
    <row r="876" spans="1:23" ht="15.75" customHeight="1" x14ac:dyDescent="0.2">
      <c r="A876" s="2"/>
      <c r="B876" s="2"/>
      <c r="C876" s="2"/>
      <c r="D876" s="2"/>
      <c r="E876" s="2"/>
      <c r="F876" s="2"/>
      <c r="G876" s="291"/>
      <c r="H876" s="291"/>
      <c r="I876" s="496"/>
      <c r="J876" s="496"/>
      <c r="K876" s="291"/>
      <c r="L876" s="291"/>
      <c r="M876" s="291"/>
      <c r="N876" s="291"/>
      <c r="O876" s="2"/>
      <c r="P876" s="2"/>
      <c r="Q876" s="2"/>
      <c r="R876" s="2"/>
      <c r="S876" s="2"/>
      <c r="T876" s="2"/>
      <c r="U876" s="2"/>
      <c r="V876" s="2"/>
      <c r="W876" s="2"/>
    </row>
    <row r="877" spans="1:23" ht="15.75" customHeight="1" x14ac:dyDescent="0.2">
      <c r="A877" s="2"/>
      <c r="B877" s="2"/>
      <c r="C877" s="2"/>
      <c r="D877" s="2"/>
      <c r="E877" s="2"/>
      <c r="F877" s="2"/>
      <c r="G877" s="291"/>
      <c r="H877" s="291"/>
      <c r="I877" s="496"/>
      <c r="J877" s="496"/>
      <c r="K877" s="291"/>
      <c r="L877" s="291"/>
      <c r="M877" s="291"/>
      <c r="N877" s="291"/>
      <c r="O877" s="2"/>
      <c r="P877" s="2"/>
      <c r="Q877" s="2"/>
      <c r="R877" s="2"/>
      <c r="S877" s="2"/>
      <c r="T877" s="2"/>
      <c r="U877" s="2"/>
      <c r="V877" s="2"/>
      <c r="W877" s="2"/>
    </row>
    <row r="878" spans="1:23" ht="15.75" customHeight="1" x14ac:dyDescent="0.2">
      <c r="A878" s="2"/>
      <c r="B878" s="2"/>
      <c r="C878" s="2"/>
      <c r="D878" s="2"/>
      <c r="E878" s="2"/>
      <c r="F878" s="2"/>
      <c r="G878" s="291"/>
      <c r="H878" s="291"/>
      <c r="I878" s="496"/>
      <c r="J878" s="496"/>
      <c r="K878" s="291"/>
      <c r="L878" s="291"/>
      <c r="M878" s="291"/>
      <c r="N878" s="291"/>
      <c r="O878" s="2"/>
      <c r="P878" s="2"/>
      <c r="Q878" s="2"/>
      <c r="R878" s="2"/>
      <c r="S878" s="2"/>
      <c r="T878" s="2"/>
      <c r="U878" s="2"/>
      <c r="V878" s="2"/>
      <c r="W878" s="2"/>
    </row>
    <row r="879" spans="1:23" ht="15.75" customHeight="1" x14ac:dyDescent="0.2">
      <c r="A879" s="2"/>
      <c r="B879" s="2"/>
      <c r="C879" s="2"/>
      <c r="D879" s="2"/>
      <c r="E879" s="2"/>
      <c r="F879" s="2"/>
      <c r="G879" s="291"/>
      <c r="H879" s="291"/>
      <c r="I879" s="496"/>
      <c r="J879" s="496"/>
      <c r="K879" s="291"/>
      <c r="L879" s="291"/>
      <c r="M879" s="291"/>
      <c r="N879" s="291"/>
      <c r="O879" s="2"/>
      <c r="P879" s="2"/>
      <c r="Q879" s="2"/>
      <c r="R879" s="2"/>
      <c r="S879" s="2"/>
      <c r="T879" s="2"/>
      <c r="U879" s="2"/>
      <c r="V879" s="2"/>
      <c r="W879" s="2"/>
    </row>
    <row r="880" spans="1:23" ht="15.75" customHeight="1" x14ac:dyDescent="0.2">
      <c r="A880" s="2"/>
      <c r="B880" s="2"/>
      <c r="C880" s="2"/>
      <c r="D880" s="2"/>
      <c r="E880" s="2"/>
      <c r="F880" s="2"/>
      <c r="G880" s="291"/>
      <c r="H880" s="291"/>
      <c r="I880" s="496"/>
      <c r="J880" s="496"/>
      <c r="K880" s="291"/>
      <c r="L880" s="291"/>
      <c r="M880" s="291"/>
      <c r="N880" s="291"/>
      <c r="O880" s="2"/>
      <c r="P880" s="2"/>
      <c r="Q880" s="2"/>
      <c r="R880" s="2"/>
      <c r="S880" s="2"/>
      <c r="T880" s="2"/>
      <c r="U880" s="2"/>
      <c r="V880" s="2"/>
      <c r="W880" s="2"/>
    </row>
    <row r="881" spans="1:23" ht="15.75" customHeight="1" x14ac:dyDescent="0.2">
      <c r="A881" s="2"/>
      <c r="B881" s="2"/>
      <c r="C881" s="2"/>
      <c r="D881" s="2"/>
      <c r="E881" s="2"/>
      <c r="F881" s="2"/>
      <c r="G881" s="291"/>
      <c r="H881" s="291"/>
      <c r="I881" s="496"/>
      <c r="J881" s="496"/>
      <c r="K881" s="291"/>
      <c r="L881" s="291"/>
      <c r="M881" s="291"/>
      <c r="N881" s="291"/>
      <c r="O881" s="2"/>
      <c r="P881" s="2"/>
      <c r="Q881" s="2"/>
      <c r="R881" s="2"/>
      <c r="S881" s="2"/>
      <c r="T881" s="2"/>
      <c r="U881" s="2"/>
      <c r="V881" s="2"/>
      <c r="W881" s="2"/>
    </row>
    <row r="882" spans="1:23" ht="15.75" customHeight="1" x14ac:dyDescent="0.2">
      <c r="A882" s="2"/>
      <c r="B882" s="2"/>
      <c r="C882" s="2"/>
      <c r="D882" s="2"/>
      <c r="E882" s="2"/>
      <c r="F882" s="2"/>
      <c r="G882" s="291"/>
      <c r="H882" s="291"/>
      <c r="I882" s="496"/>
      <c r="J882" s="496"/>
      <c r="K882" s="291"/>
      <c r="L882" s="291"/>
      <c r="M882" s="291"/>
      <c r="N882" s="291"/>
      <c r="O882" s="2"/>
      <c r="P882" s="2"/>
      <c r="Q882" s="2"/>
      <c r="R882" s="2"/>
      <c r="S882" s="2"/>
      <c r="T882" s="2"/>
      <c r="U882" s="2"/>
      <c r="V882" s="2"/>
      <c r="W882" s="2"/>
    </row>
    <row r="883" spans="1:23" ht="15.75" customHeight="1" x14ac:dyDescent="0.2">
      <c r="A883" s="2"/>
      <c r="B883" s="2"/>
      <c r="C883" s="2"/>
      <c r="D883" s="2"/>
      <c r="E883" s="2"/>
      <c r="F883" s="2"/>
      <c r="G883" s="291"/>
      <c r="H883" s="291"/>
      <c r="I883" s="496"/>
      <c r="J883" s="496"/>
      <c r="K883" s="291"/>
      <c r="L883" s="291"/>
      <c r="M883" s="291"/>
      <c r="N883" s="291"/>
      <c r="O883" s="2"/>
      <c r="P883" s="2"/>
      <c r="Q883" s="2"/>
      <c r="R883" s="2"/>
      <c r="S883" s="2"/>
      <c r="T883" s="2"/>
      <c r="U883" s="2"/>
      <c r="V883" s="2"/>
      <c r="W883" s="2"/>
    </row>
    <row r="884" spans="1:23" ht="15.75" customHeight="1" x14ac:dyDescent="0.2">
      <c r="A884" s="2"/>
      <c r="B884" s="2"/>
      <c r="C884" s="2"/>
      <c r="D884" s="2"/>
      <c r="E884" s="2"/>
      <c r="F884" s="2"/>
      <c r="G884" s="291"/>
      <c r="H884" s="291"/>
      <c r="I884" s="496"/>
      <c r="J884" s="496"/>
      <c r="K884" s="291"/>
      <c r="L884" s="291"/>
      <c r="M884" s="291"/>
      <c r="N884" s="291"/>
      <c r="O884" s="2"/>
      <c r="P884" s="2"/>
      <c r="Q884" s="2"/>
      <c r="R884" s="2"/>
      <c r="S884" s="2"/>
      <c r="T884" s="2"/>
      <c r="U884" s="2"/>
      <c r="V884" s="2"/>
      <c r="W884" s="2"/>
    </row>
    <row r="885" spans="1:23" ht="15.75" customHeight="1" x14ac:dyDescent="0.2">
      <c r="A885" s="2"/>
      <c r="B885" s="2"/>
      <c r="C885" s="2"/>
      <c r="D885" s="2"/>
      <c r="E885" s="2"/>
      <c r="F885" s="2"/>
      <c r="G885" s="291"/>
      <c r="H885" s="291"/>
      <c r="I885" s="496"/>
      <c r="J885" s="496"/>
      <c r="K885" s="291"/>
      <c r="L885" s="291"/>
      <c r="M885" s="291"/>
      <c r="N885" s="291"/>
      <c r="O885" s="2"/>
      <c r="P885" s="2"/>
      <c r="Q885" s="2"/>
      <c r="R885" s="2"/>
      <c r="S885" s="2"/>
      <c r="T885" s="2"/>
      <c r="U885" s="2"/>
      <c r="V885" s="2"/>
      <c r="W885" s="2"/>
    </row>
    <row r="886" spans="1:23" ht="15.75" customHeight="1" x14ac:dyDescent="0.2">
      <c r="A886" s="2"/>
      <c r="B886" s="2"/>
      <c r="C886" s="2"/>
      <c r="D886" s="2"/>
      <c r="E886" s="2"/>
      <c r="F886" s="2"/>
      <c r="G886" s="291"/>
      <c r="H886" s="291"/>
      <c r="I886" s="496"/>
      <c r="J886" s="496"/>
      <c r="K886" s="291"/>
      <c r="L886" s="291"/>
      <c r="M886" s="291"/>
      <c r="N886" s="291"/>
      <c r="O886" s="2"/>
      <c r="P886" s="2"/>
      <c r="Q886" s="2"/>
      <c r="R886" s="2"/>
      <c r="S886" s="2"/>
      <c r="T886" s="2"/>
      <c r="U886" s="2"/>
      <c r="V886" s="2"/>
      <c r="W886" s="2"/>
    </row>
    <row r="887" spans="1:23" ht="15.75" customHeight="1" x14ac:dyDescent="0.2">
      <c r="A887" s="2"/>
      <c r="B887" s="2"/>
      <c r="C887" s="2"/>
      <c r="D887" s="2"/>
      <c r="E887" s="2"/>
      <c r="F887" s="2"/>
      <c r="G887" s="291"/>
      <c r="H887" s="291"/>
      <c r="I887" s="496"/>
      <c r="J887" s="496"/>
      <c r="K887" s="291"/>
      <c r="L887" s="291"/>
      <c r="M887" s="291"/>
      <c r="N887" s="291"/>
      <c r="O887" s="2"/>
      <c r="P887" s="2"/>
      <c r="Q887" s="2"/>
      <c r="R887" s="2"/>
      <c r="S887" s="2"/>
      <c r="T887" s="2"/>
      <c r="U887" s="2"/>
      <c r="V887" s="2"/>
      <c r="W887" s="2"/>
    </row>
    <row r="888" spans="1:23" ht="15.75" customHeight="1" x14ac:dyDescent="0.2">
      <c r="A888" s="2"/>
      <c r="B888" s="2"/>
      <c r="C888" s="2"/>
      <c r="D888" s="2"/>
      <c r="E888" s="2"/>
      <c r="F888" s="2"/>
      <c r="G888" s="291"/>
      <c r="H888" s="291"/>
      <c r="I888" s="496"/>
      <c r="J888" s="496"/>
      <c r="K888" s="291"/>
      <c r="L888" s="291"/>
      <c r="M888" s="291"/>
      <c r="N888" s="291"/>
      <c r="O888" s="2"/>
      <c r="P888" s="2"/>
      <c r="Q888" s="2"/>
      <c r="R888" s="2"/>
      <c r="S888" s="2"/>
      <c r="T888" s="2"/>
      <c r="U888" s="2"/>
      <c r="V888" s="2"/>
      <c r="W888" s="2"/>
    </row>
    <row r="889" spans="1:23" ht="15.75" customHeight="1" x14ac:dyDescent="0.2">
      <c r="A889" s="2"/>
      <c r="B889" s="2"/>
      <c r="C889" s="2"/>
      <c r="D889" s="2"/>
      <c r="E889" s="2"/>
      <c r="F889" s="2"/>
      <c r="G889" s="291"/>
      <c r="H889" s="291"/>
      <c r="I889" s="496"/>
      <c r="J889" s="496"/>
      <c r="K889" s="291"/>
      <c r="L889" s="291"/>
      <c r="M889" s="291"/>
      <c r="N889" s="291"/>
      <c r="O889" s="2"/>
      <c r="P889" s="2"/>
      <c r="Q889" s="2"/>
      <c r="R889" s="2"/>
      <c r="S889" s="2"/>
      <c r="T889" s="2"/>
      <c r="U889" s="2"/>
      <c r="V889" s="2"/>
      <c r="W889" s="2"/>
    </row>
    <row r="890" spans="1:23" ht="15.75" customHeight="1" x14ac:dyDescent="0.2">
      <c r="A890" s="2"/>
      <c r="B890" s="2"/>
      <c r="C890" s="2"/>
      <c r="D890" s="2"/>
      <c r="E890" s="2"/>
      <c r="F890" s="2"/>
      <c r="G890" s="291"/>
      <c r="H890" s="291"/>
      <c r="I890" s="496"/>
      <c r="J890" s="496"/>
      <c r="K890" s="291"/>
      <c r="L890" s="291"/>
      <c r="M890" s="291"/>
      <c r="N890" s="291"/>
      <c r="O890" s="2"/>
      <c r="P890" s="2"/>
      <c r="Q890" s="2"/>
      <c r="R890" s="2"/>
      <c r="S890" s="2"/>
      <c r="T890" s="2"/>
      <c r="U890" s="2"/>
      <c r="V890" s="2"/>
      <c r="W890" s="2"/>
    </row>
    <row r="891" spans="1:23" ht="15.75" customHeight="1" x14ac:dyDescent="0.2">
      <c r="A891" s="2"/>
      <c r="B891" s="2"/>
      <c r="C891" s="2"/>
      <c r="D891" s="2"/>
      <c r="E891" s="2"/>
      <c r="F891" s="2"/>
      <c r="G891" s="291"/>
      <c r="H891" s="291"/>
      <c r="I891" s="496"/>
      <c r="J891" s="496"/>
      <c r="K891" s="291"/>
      <c r="L891" s="291"/>
      <c r="M891" s="291"/>
      <c r="N891" s="291"/>
      <c r="O891" s="2"/>
      <c r="P891" s="2"/>
      <c r="Q891" s="2"/>
      <c r="R891" s="2"/>
      <c r="S891" s="2"/>
      <c r="T891" s="2"/>
      <c r="U891" s="2"/>
      <c r="V891" s="2"/>
      <c r="W891" s="2"/>
    </row>
    <row r="892" spans="1:23" ht="15.75" customHeight="1" x14ac:dyDescent="0.2">
      <c r="A892" s="2"/>
      <c r="B892" s="2"/>
      <c r="C892" s="2"/>
      <c r="D892" s="2"/>
      <c r="E892" s="2"/>
      <c r="F892" s="2"/>
      <c r="G892" s="291"/>
      <c r="H892" s="291"/>
      <c r="I892" s="496"/>
      <c r="J892" s="496"/>
      <c r="K892" s="291"/>
      <c r="L892" s="291"/>
      <c r="M892" s="291"/>
      <c r="N892" s="291"/>
      <c r="O892" s="2"/>
      <c r="P892" s="2"/>
      <c r="Q892" s="2"/>
      <c r="R892" s="2"/>
      <c r="S892" s="2"/>
      <c r="T892" s="2"/>
      <c r="U892" s="2"/>
      <c r="V892" s="2"/>
      <c r="W892" s="2"/>
    </row>
    <row r="893" spans="1:23" ht="15.75" customHeight="1" x14ac:dyDescent="0.2">
      <c r="A893" s="2"/>
      <c r="B893" s="2"/>
      <c r="C893" s="2"/>
      <c r="D893" s="2"/>
      <c r="E893" s="2"/>
      <c r="F893" s="2"/>
      <c r="G893" s="291"/>
      <c r="H893" s="291"/>
      <c r="I893" s="496"/>
      <c r="J893" s="496"/>
      <c r="K893" s="291"/>
      <c r="L893" s="291"/>
      <c r="M893" s="291"/>
      <c r="N893" s="291"/>
      <c r="O893" s="2"/>
      <c r="P893" s="2"/>
      <c r="Q893" s="2"/>
      <c r="R893" s="2"/>
      <c r="S893" s="2"/>
      <c r="T893" s="2"/>
      <c r="U893" s="2"/>
      <c r="V893" s="2"/>
      <c r="W893" s="2"/>
    </row>
    <row r="894" spans="1:23" ht="15.75" customHeight="1" x14ac:dyDescent="0.2">
      <c r="A894" s="2"/>
      <c r="B894" s="2"/>
      <c r="C894" s="2"/>
      <c r="D894" s="2"/>
      <c r="E894" s="2"/>
      <c r="F894" s="2"/>
      <c r="G894" s="291"/>
      <c r="H894" s="291"/>
      <c r="I894" s="496"/>
      <c r="J894" s="496"/>
      <c r="K894" s="291"/>
      <c r="L894" s="291"/>
      <c r="M894" s="291"/>
      <c r="N894" s="291"/>
      <c r="O894" s="2"/>
      <c r="P894" s="2"/>
      <c r="Q894" s="2"/>
      <c r="R894" s="2"/>
      <c r="S894" s="2"/>
      <c r="T894" s="2"/>
      <c r="U894" s="2"/>
      <c r="V894" s="2"/>
      <c r="W894" s="2"/>
    </row>
    <row r="895" spans="1:23" ht="15.75" customHeight="1" x14ac:dyDescent="0.2">
      <c r="A895" s="2"/>
      <c r="B895" s="2"/>
      <c r="C895" s="2"/>
      <c r="D895" s="2"/>
      <c r="E895" s="2"/>
      <c r="F895" s="2"/>
      <c r="G895" s="291"/>
      <c r="H895" s="291"/>
      <c r="I895" s="496"/>
      <c r="J895" s="496"/>
      <c r="K895" s="291"/>
      <c r="L895" s="291"/>
      <c r="M895" s="291"/>
      <c r="N895" s="291"/>
      <c r="O895" s="2"/>
      <c r="P895" s="2"/>
      <c r="Q895" s="2"/>
      <c r="R895" s="2"/>
      <c r="S895" s="2"/>
      <c r="T895" s="2"/>
      <c r="U895" s="2"/>
      <c r="V895" s="2"/>
      <c r="W895" s="2"/>
    </row>
    <row r="896" spans="1:23" ht="15.75" customHeight="1" x14ac:dyDescent="0.2">
      <c r="A896" s="2"/>
      <c r="B896" s="2"/>
      <c r="C896" s="2"/>
      <c r="D896" s="2"/>
      <c r="E896" s="2"/>
      <c r="F896" s="2"/>
      <c r="G896" s="291"/>
      <c r="H896" s="291"/>
      <c r="I896" s="496"/>
      <c r="J896" s="496"/>
      <c r="K896" s="291"/>
      <c r="L896" s="291"/>
      <c r="M896" s="291"/>
      <c r="N896" s="291"/>
      <c r="O896" s="2"/>
      <c r="P896" s="2"/>
      <c r="Q896" s="2"/>
      <c r="R896" s="2"/>
      <c r="S896" s="2"/>
      <c r="T896" s="2"/>
      <c r="U896" s="2"/>
      <c r="V896" s="2"/>
      <c r="W896" s="2"/>
    </row>
    <row r="897" spans="1:23" ht="15.75" customHeight="1" x14ac:dyDescent="0.2">
      <c r="A897" s="2"/>
      <c r="B897" s="2"/>
      <c r="C897" s="2"/>
      <c r="D897" s="2"/>
      <c r="E897" s="2"/>
      <c r="F897" s="2"/>
      <c r="G897" s="291"/>
      <c r="H897" s="291"/>
      <c r="I897" s="496"/>
      <c r="J897" s="496"/>
      <c r="K897" s="291"/>
      <c r="L897" s="291"/>
      <c r="M897" s="291"/>
      <c r="N897" s="291"/>
      <c r="O897" s="2"/>
      <c r="P897" s="2"/>
      <c r="Q897" s="2"/>
      <c r="R897" s="2"/>
      <c r="S897" s="2"/>
      <c r="T897" s="2"/>
      <c r="U897" s="2"/>
      <c r="V897" s="2"/>
      <c r="W897" s="2"/>
    </row>
    <row r="898" spans="1:23" ht="15.75" customHeight="1" x14ac:dyDescent="0.2">
      <c r="A898" s="2"/>
      <c r="B898" s="2"/>
      <c r="C898" s="2"/>
      <c r="D898" s="2"/>
      <c r="E898" s="2"/>
      <c r="F898" s="2"/>
      <c r="G898" s="291"/>
      <c r="H898" s="291"/>
      <c r="I898" s="496"/>
      <c r="J898" s="496"/>
      <c r="K898" s="291"/>
      <c r="L898" s="291"/>
      <c r="M898" s="291"/>
      <c r="N898" s="291"/>
      <c r="O898" s="2"/>
      <c r="P898" s="2"/>
      <c r="Q898" s="2"/>
      <c r="R898" s="2"/>
      <c r="S898" s="2"/>
      <c r="T898" s="2"/>
      <c r="U898" s="2"/>
      <c r="V898" s="2"/>
      <c r="W898" s="2"/>
    </row>
    <row r="899" spans="1:23" ht="15.75" customHeight="1" x14ac:dyDescent="0.2">
      <c r="A899" s="2"/>
      <c r="B899" s="2"/>
      <c r="C899" s="2"/>
      <c r="D899" s="2"/>
      <c r="E899" s="2"/>
      <c r="F899" s="2"/>
      <c r="G899" s="291"/>
      <c r="H899" s="291"/>
      <c r="I899" s="496"/>
      <c r="J899" s="496"/>
      <c r="K899" s="291"/>
      <c r="L899" s="291"/>
      <c r="M899" s="291"/>
      <c r="N899" s="291"/>
      <c r="O899" s="2"/>
      <c r="P899" s="2"/>
      <c r="Q899" s="2"/>
      <c r="R899" s="2"/>
      <c r="S899" s="2"/>
      <c r="T899" s="2"/>
      <c r="U899" s="2"/>
      <c r="V899" s="2"/>
      <c r="W899" s="2"/>
    </row>
    <row r="900" spans="1:23" ht="15.75" customHeight="1" x14ac:dyDescent="0.2">
      <c r="A900" s="2"/>
      <c r="B900" s="2"/>
      <c r="C900" s="2"/>
      <c r="D900" s="2"/>
      <c r="E900" s="2"/>
      <c r="F900" s="2"/>
      <c r="G900" s="291"/>
      <c r="H900" s="291"/>
      <c r="I900" s="496"/>
      <c r="J900" s="496"/>
      <c r="K900" s="291"/>
      <c r="L900" s="291"/>
      <c r="M900" s="291"/>
      <c r="N900" s="291"/>
      <c r="O900" s="2"/>
      <c r="P900" s="2"/>
      <c r="Q900" s="2"/>
      <c r="R900" s="2"/>
      <c r="S900" s="2"/>
      <c r="T900" s="2"/>
      <c r="U900" s="2"/>
      <c r="V900" s="2"/>
      <c r="W900" s="2"/>
    </row>
    <row r="901" spans="1:23" ht="15.75" customHeight="1" x14ac:dyDescent="0.2">
      <c r="A901" s="2"/>
      <c r="B901" s="2"/>
      <c r="C901" s="2"/>
      <c r="D901" s="2"/>
      <c r="E901" s="2"/>
      <c r="F901" s="2"/>
      <c r="G901" s="291"/>
      <c r="H901" s="291"/>
      <c r="I901" s="496"/>
      <c r="J901" s="496"/>
      <c r="K901" s="291"/>
      <c r="L901" s="291"/>
      <c r="M901" s="291"/>
      <c r="N901" s="291"/>
      <c r="O901" s="2"/>
      <c r="P901" s="2"/>
      <c r="Q901" s="2"/>
      <c r="R901" s="2"/>
      <c r="S901" s="2"/>
      <c r="T901" s="2"/>
      <c r="U901" s="2"/>
      <c r="V901" s="2"/>
      <c r="W901" s="2"/>
    </row>
    <row r="902" spans="1:23" ht="15.75" customHeight="1" x14ac:dyDescent="0.2">
      <c r="A902" s="2"/>
      <c r="B902" s="2"/>
      <c r="C902" s="2"/>
      <c r="D902" s="2"/>
      <c r="E902" s="2"/>
      <c r="F902" s="2"/>
      <c r="G902" s="291"/>
      <c r="H902" s="291"/>
      <c r="I902" s="496"/>
      <c r="J902" s="496"/>
      <c r="K902" s="291"/>
      <c r="L902" s="291"/>
      <c r="M902" s="291"/>
      <c r="N902" s="291"/>
      <c r="O902" s="2"/>
      <c r="P902" s="2"/>
      <c r="Q902" s="2"/>
      <c r="R902" s="2"/>
      <c r="S902" s="2"/>
      <c r="T902" s="2"/>
      <c r="U902" s="2"/>
      <c r="V902" s="2"/>
      <c r="W902" s="2"/>
    </row>
    <row r="903" spans="1:23" ht="15.75" customHeight="1" x14ac:dyDescent="0.2">
      <c r="A903" s="2"/>
      <c r="B903" s="2"/>
      <c r="C903" s="2"/>
      <c r="D903" s="2"/>
      <c r="E903" s="2"/>
      <c r="F903" s="2"/>
      <c r="G903" s="291"/>
      <c r="H903" s="291"/>
      <c r="I903" s="496"/>
      <c r="J903" s="496"/>
      <c r="K903" s="291"/>
      <c r="L903" s="291"/>
      <c r="M903" s="291"/>
      <c r="N903" s="291"/>
      <c r="O903" s="2"/>
      <c r="P903" s="2"/>
      <c r="Q903" s="2"/>
      <c r="R903" s="2"/>
      <c r="S903" s="2"/>
      <c r="T903" s="2"/>
      <c r="U903" s="2"/>
      <c r="V903" s="2"/>
      <c r="W903" s="2"/>
    </row>
    <row r="904" spans="1:23" ht="15.75" customHeight="1" x14ac:dyDescent="0.2">
      <c r="A904" s="2"/>
      <c r="B904" s="2"/>
      <c r="C904" s="2"/>
      <c r="D904" s="2"/>
      <c r="E904" s="2"/>
      <c r="F904" s="2"/>
      <c r="G904" s="291"/>
      <c r="H904" s="291"/>
      <c r="I904" s="496"/>
      <c r="J904" s="496"/>
      <c r="K904" s="291"/>
      <c r="L904" s="291"/>
      <c r="M904" s="291"/>
      <c r="N904" s="291"/>
      <c r="O904" s="2"/>
      <c r="P904" s="2"/>
      <c r="Q904" s="2"/>
      <c r="R904" s="2"/>
      <c r="S904" s="2"/>
      <c r="T904" s="2"/>
      <c r="U904" s="2"/>
      <c r="V904" s="2"/>
      <c r="W904" s="2"/>
    </row>
    <row r="905" spans="1:23" ht="15.75" customHeight="1" x14ac:dyDescent="0.2">
      <c r="A905" s="2"/>
      <c r="B905" s="2"/>
      <c r="C905" s="2"/>
      <c r="D905" s="2"/>
      <c r="E905" s="2"/>
      <c r="F905" s="2"/>
      <c r="G905" s="291"/>
      <c r="H905" s="291"/>
      <c r="I905" s="496"/>
      <c r="J905" s="496"/>
      <c r="K905" s="291"/>
      <c r="L905" s="291"/>
      <c r="M905" s="291"/>
      <c r="N905" s="291"/>
      <c r="O905" s="2"/>
      <c r="P905" s="2"/>
      <c r="Q905" s="2"/>
      <c r="R905" s="2"/>
      <c r="S905" s="2"/>
      <c r="T905" s="2"/>
      <c r="U905" s="2"/>
      <c r="V905" s="2"/>
      <c r="W905" s="2"/>
    </row>
    <row r="906" spans="1:23" ht="15.75" customHeight="1" x14ac:dyDescent="0.2">
      <c r="A906" s="2"/>
      <c r="B906" s="2"/>
      <c r="C906" s="2"/>
      <c r="D906" s="2"/>
      <c r="E906" s="2"/>
      <c r="F906" s="2"/>
      <c r="G906" s="291"/>
      <c r="H906" s="291"/>
      <c r="I906" s="496"/>
      <c r="J906" s="496"/>
      <c r="K906" s="291"/>
      <c r="L906" s="291"/>
      <c r="M906" s="291"/>
      <c r="N906" s="291"/>
      <c r="O906" s="2"/>
      <c r="P906" s="2"/>
      <c r="Q906" s="2"/>
      <c r="R906" s="2"/>
      <c r="S906" s="2"/>
      <c r="T906" s="2"/>
      <c r="U906" s="2"/>
      <c r="V906" s="2"/>
      <c r="W906" s="2"/>
    </row>
    <row r="907" spans="1:23" ht="15.75" customHeight="1" x14ac:dyDescent="0.2">
      <c r="A907" s="2"/>
      <c r="B907" s="2"/>
      <c r="C907" s="2"/>
      <c r="D907" s="2"/>
      <c r="E907" s="2"/>
      <c r="F907" s="2"/>
      <c r="G907" s="291"/>
      <c r="H907" s="291"/>
      <c r="I907" s="496"/>
      <c r="J907" s="496"/>
      <c r="K907" s="291"/>
      <c r="L907" s="291"/>
      <c r="M907" s="291"/>
      <c r="N907" s="291"/>
      <c r="O907" s="2"/>
      <c r="P907" s="2"/>
      <c r="Q907" s="2"/>
      <c r="R907" s="2"/>
      <c r="S907" s="2"/>
      <c r="T907" s="2"/>
      <c r="U907" s="2"/>
      <c r="V907" s="2"/>
      <c r="W907" s="2"/>
    </row>
    <row r="908" spans="1:23" ht="15.75" customHeight="1" x14ac:dyDescent="0.2">
      <c r="A908" s="2"/>
      <c r="B908" s="2"/>
      <c r="C908" s="2"/>
      <c r="D908" s="2"/>
      <c r="E908" s="2"/>
      <c r="F908" s="2"/>
      <c r="G908" s="291"/>
      <c r="H908" s="291"/>
      <c r="I908" s="496"/>
      <c r="J908" s="496"/>
      <c r="K908" s="291"/>
      <c r="L908" s="291"/>
      <c r="M908" s="291"/>
      <c r="N908" s="291"/>
      <c r="O908" s="2"/>
      <c r="P908" s="2"/>
      <c r="Q908" s="2"/>
      <c r="R908" s="2"/>
      <c r="S908" s="2"/>
      <c r="T908" s="2"/>
      <c r="U908" s="2"/>
      <c r="V908" s="2"/>
      <c r="W908" s="2"/>
    </row>
    <row r="909" spans="1:23" ht="15.75" customHeight="1" x14ac:dyDescent="0.2">
      <c r="A909" s="2"/>
      <c r="B909" s="2"/>
      <c r="C909" s="2"/>
      <c r="D909" s="2"/>
      <c r="E909" s="2"/>
      <c r="F909" s="2"/>
      <c r="G909" s="291"/>
      <c r="H909" s="291"/>
      <c r="I909" s="496"/>
      <c r="J909" s="496"/>
      <c r="K909" s="291"/>
      <c r="L909" s="291"/>
      <c r="M909" s="291"/>
      <c r="N909" s="291"/>
      <c r="O909" s="2"/>
      <c r="P909" s="2"/>
      <c r="Q909" s="2"/>
      <c r="R909" s="2"/>
      <c r="S909" s="2"/>
      <c r="T909" s="2"/>
      <c r="U909" s="2"/>
      <c r="V909" s="2"/>
      <c r="W909" s="2"/>
    </row>
    <row r="910" spans="1:23" ht="15.75" customHeight="1" x14ac:dyDescent="0.2">
      <c r="A910" s="2"/>
      <c r="B910" s="2"/>
      <c r="C910" s="2"/>
      <c r="D910" s="2"/>
      <c r="E910" s="2"/>
      <c r="F910" s="2"/>
      <c r="G910" s="291"/>
      <c r="H910" s="291"/>
      <c r="I910" s="496"/>
      <c r="J910" s="496"/>
      <c r="K910" s="291"/>
      <c r="L910" s="291"/>
      <c r="M910" s="291"/>
      <c r="N910" s="291"/>
      <c r="O910" s="2"/>
      <c r="P910" s="2"/>
      <c r="Q910" s="2"/>
      <c r="R910" s="2"/>
      <c r="S910" s="2"/>
      <c r="T910" s="2"/>
      <c r="U910" s="2"/>
      <c r="V910" s="2"/>
      <c r="W910" s="2"/>
    </row>
    <row r="911" spans="1:23" ht="15.75" customHeight="1" x14ac:dyDescent="0.2">
      <c r="A911" s="2"/>
      <c r="B911" s="2"/>
      <c r="C911" s="2"/>
      <c r="D911" s="2"/>
      <c r="E911" s="2"/>
      <c r="F911" s="2"/>
      <c r="G911" s="291"/>
      <c r="H911" s="291"/>
      <c r="I911" s="496"/>
      <c r="J911" s="496"/>
      <c r="K911" s="291"/>
      <c r="L911" s="291"/>
      <c r="M911" s="291"/>
      <c r="N911" s="291"/>
      <c r="O911" s="2"/>
      <c r="P911" s="2"/>
      <c r="Q911" s="2"/>
      <c r="R911" s="2"/>
      <c r="S911" s="2"/>
      <c r="T911" s="2"/>
      <c r="U911" s="2"/>
      <c r="V911" s="2"/>
      <c r="W911" s="2"/>
    </row>
    <row r="912" spans="1:23" ht="15.75" customHeight="1" x14ac:dyDescent="0.2">
      <c r="A912" s="2"/>
      <c r="B912" s="2"/>
      <c r="C912" s="2"/>
      <c r="D912" s="2"/>
      <c r="E912" s="2"/>
      <c r="F912" s="2"/>
      <c r="G912" s="291"/>
      <c r="H912" s="291"/>
      <c r="I912" s="496"/>
      <c r="J912" s="496"/>
      <c r="K912" s="291"/>
      <c r="L912" s="291"/>
      <c r="M912" s="291"/>
      <c r="N912" s="291"/>
      <c r="O912" s="2"/>
      <c r="P912" s="2"/>
      <c r="Q912" s="2"/>
      <c r="R912" s="2"/>
      <c r="S912" s="2"/>
      <c r="T912" s="2"/>
      <c r="U912" s="2"/>
      <c r="V912" s="2"/>
      <c r="W912" s="2"/>
    </row>
    <row r="913" spans="1:23" ht="15.75" customHeight="1" x14ac:dyDescent="0.2">
      <c r="A913" s="2"/>
      <c r="B913" s="2"/>
      <c r="C913" s="2"/>
      <c r="D913" s="2"/>
      <c r="E913" s="2"/>
      <c r="F913" s="2"/>
      <c r="G913" s="291"/>
      <c r="H913" s="291"/>
      <c r="I913" s="496"/>
      <c r="J913" s="496"/>
      <c r="K913" s="291"/>
      <c r="L913" s="291"/>
      <c r="M913" s="291"/>
      <c r="N913" s="291"/>
      <c r="O913" s="2"/>
      <c r="P913" s="2"/>
      <c r="Q913" s="2"/>
      <c r="R913" s="2"/>
      <c r="S913" s="2"/>
      <c r="T913" s="2"/>
      <c r="U913" s="2"/>
      <c r="V913" s="2"/>
      <c r="W913" s="2"/>
    </row>
    <row r="914" spans="1:23" ht="15.75" customHeight="1" x14ac:dyDescent="0.2">
      <c r="A914" s="2"/>
      <c r="B914" s="2"/>
      <c r="C914" s="2"/>
      <c r="D914" s="2"/>
      <c r="E914" s="2"/>
      <c r="F914" s="2"/>
      <c r="G914" s="291"/>
      <c r="H914" s="291"/>
      <c r="I914" s="496"/>
      <c r="J914" s="496"/>
      <c r="K914" s="291"/>
      <c r="L914" s="291"/>
      <c r="M914" s="291"/>
      <c r="N914" s="291"/>
      <c r="O914" s="2"/>
      <c r="P914" s="2"/>
      <c r="Q914" s="2"/>
      <c r="R914" s="2"/>
      <c r="S914" s="2"/>
      <c r="T914" s="2"/>
      <c r="U914" s="2"/>
      <c r="V914" s="2"/>
      <c r="W914" s="2"/>
    </row>
    <row r="915" spans="1:23" ht="15.75" customHeight="1" x14ac:dyDescent="0.2">
      <c r="A915" s="2"/>
      <c r="B915" s="2"/>
      <c r="C915" s="2"/>
      <c r="D915" s="2"/>
      <c r="E915" s="2"/>
      <c r="F915" s="2"/>
      <c r="G915" s="291"/>
      <c r="H915" s="291"/>
      <c r="I915" s="496"/>
      <c r="J915" s="496"/>
      <c r="K915" s="291"/>
      <c r="L915" s="291"/>
      <c r="M915" s="291"/>
      <c r="N915" s="291"/>
      <c r="O915" s="2"/>
      <c r="P915" s="2"/>
      <c r="Q915" s="2"/>
      <c r="R915" s="2"/>
      <c r="S915" s="2"/>
      <c r="T915" s="2"/>
      <c r="U915" s="2"/>
      <c r="V915" s="2"/>
      <c r="W915" s="2"/>
    </row>
    <row r="916" spans="1:23" ht="15.75" customHeight="1" x14ac:dyDescent="0.2">
      <c r="A916" s="2"/>
      <c r="B916" s="2"/>
      <c r="C916" s="2"/>
      <c r="D916" s="2"/>
      <c r="E916" s="2"/>
      <c r="F916" s="2"/>
      <c r="G916" s="291"/>
      <c r="H916" s="291"/>
      <c r="I916" s="496"/>
      <c r="J916" s="496"/>
      <c r="K916" s="291"/>
      <c r="L916" s="291"/>
      <c r="M916" s="291"/>
      <c r="N916" s="291"/>
      <c r="O916" s="2"/>
      <c r="P916" s="2"/>
      <c r="Q916" s="2"/>
      <c r="R916" s="2"/>
      <c r="S916" s="2"/>
      <c r="T916" s="2"/>
      <c r="U916" s="2"/>
      <c r="V916" s="2"/>
      <c r="W916" s="2"/>
    </row>
    <row r="917" spans="1:23" ht="15.75" customHeight="1" x14ac:dyDescent="0.2">
      <c r="A917" s="2"/>
      <c r="B917" s="2"/>
      <c r="C917" s="2"/>
      <c r="D917" s="2"/>
      <c r="E917" s="2"/>
      <c r="F917" s="2"/>
      <c r="G917" s="291"/>
      <c r="H917" s="291"/>
      <c r="I917" s="496"/>
      <c r="J917" s="496"/>
      <c r="K917" s="291"/>
      <c r="L917" s="291"/>
      <c r="M917" s="291"/>
      <c r="N917" s="291"/>
      <c r="O917" s="2"/>
      <c r="P917" s="2"/>
      <c r="Q917" s="2"/>
      <c r="R917" s="2"/>
      <c r="S917" s="2"/>
      <c r="T917" s="2"/>
      <c r="U917" s="2"/>
      <c r="V917" s="2"/>
      <c r="W917" s="2"/>
    </row>
    <row r="918" spans="1:23" ht="15.75" customHeight="1" x14ac:dyDescent="0.2">
      <c r="A918" s="2"/>
      <c r="B918" s="2"/>
      <c r="C918" s="2"/>
      <c r="D918" s="2"/>
      <c r="E918" s="2"/>
      <c r="F918" s="2"/>
      <c r="G918" s="291"/>
      <c r="H918" s="291"/>
      <c r="I918" s="496"/>
      <c r="J918" s="496"/>
      <c r="K918" s="291"/>
      <c r="L918" s="291"/>
      <c r="M918" s="291"/>
      <c r="N918" s="291"/>
      <c r="O918" s="2"/>
      <c r="P918" s="2"/>
      <c r="Q918" s="2"/>
      <c r="R918" s="2"/>
      <c r="S918" s="2"/>
      <c r="T918" s="2"/>
      <c r="U918" s="2"/>
      <c r="V918" s="2"/>
      <c r="W918" s="2"/>
    </row>
    <row r="919" spans="1:23" ht="15.75" customHeight="1" x14ac:dyDescent="0.2">
      <c r="A919" s="2"/>
      <c r="B919" s="2"/>
      <c r="C919" s="2"/>
      <c r="D919" s="2"/>
      <c r="E919" s="2"/>
      <c r="F919" s="2"/>
      <c r="G919" s="291"/>
      <c r="H919" s="291"/>
      <c r="I919" s="496"/>
      <c r="J919" s="496"/>
      <c r="K919" s="291"/>
      <c r="L919" s="291"/>
      <c r="M919" s="291"/>
      <c r="N919" s="291"/>
      <c r="O919" s="2"/>
      <c r="P919" s="2"/>
      <c r="Q919" s="2"/>
      <c r="R919" s="2"/>
      <c r="S919" s="2"/>
      <c r="T919" s="2"/>
      <c r="U919" s="2"/>
      <c r="V919" s="2"/>
      <c r="W919" s="2"/>
    </row>
    <row r="920" spans="1:23" ht="15.75" customHeight="1" x14ac:dyDescent="0.2">
      <c r="A920" s="2"/>
      <c r="B920" s="2"/>
      <c r="C920" s="2"/>
      <c r="D920" s="2"/>
      <c r="E920" s="2"/>
      <c r="F920" s="2"/>
      <c r="G920" s="291"/>
      <c r="H920" s="291"/>
      <c r="I920" s="496"/>
      <c r="J920" s="496"/>
      <c r="K920" s="291"/>
      <c r="L920" s="291"/>
      <c r="M920" s="291"/>
      <c r="N920" s="291"/>
      <c r="O920" s="2"/>
      <c r="P920" s="2"/>
      <c r="Q920" s="2"/>
      <c r="R920" s="2"/>
      <c r="S920" s="2"/>
      <c r="T920" s="2"/>
      <c r="U920" s="2"/>
      <c r="V920" s="2"/>
      <c r="W920" s="2"/>
    </row>
    <row r="921" spans="1:23" ht="15.75" customHeight="1" x14ac:dyDescent="0.2">
      <c r="A921" s="2"/>
      <c r="B921" s="2"/>
      <c r="C921" s="2"/>
      <c r="D921" s="2"/>
      <c r="E921" s="2"/>
      <c r="F921" s="2"/>
      <c r="G921" s="291"/>
      <c r="H921" s="291"/>
      <c r="I921" s="496"/>
      <c r="J921" s="496"/>
      <c r="K921" s="291"/>
      <c r="L921" s="291"/>
      <c r="M921" s="291"/>
      <c r="N921" s="291"/>
      <c r="O921" s="2"/>
      <c r="P921" s="2"/>
      <c r="Q921" s="2"/>
      <c r="R921" s="2"/>
      <c r="S921" s="2"/>
      <c r="T921" s="2"/>
      <c r="U921" s="2"/>
      <c r="V921" s="2"/>
      <c r="W921" s="2"/>
    </row>
    <row r="922" spans="1:23" ht="15.75" customHeight="1" x14ac:dyDescent="0.2">
      <c r="A922" s="2"/>
      <c r="B922" s="2"/>
      <c r="C922" s="2"/>
      <c r="D922" s="2"/>
      <c r="E922" s="2"/>
      <c r="F922" s="2"/>
      <c r="G922" s="291"/>
      <c r="H922" s="291"/>
      <c r="I922" s="496"/>
      <c r="J922" s="496"/>
      <c r="K922" s="291"/>
      <c r="L922" s="291"/>
      <c r="M922" s="291"/>
      <c r="N922" s="291"/>
      <c r="O922" s="2"/>
      <c r="P922" s="2"/>
      <c r="Q922" s="2"/>
      <c r="R922" s="2"/>
      <c r="S922" s="2"/>
      <c r="T922" s="2"/>
      <c r="U922" s="2"/>
      <c r="V922" s="2"/>
      <c r="W922" s="2"/>
    </row>
    <row r="923" spans="1:23" ht="15.75" customHeight="1" x14ac:dyDescent="0.2">
      <c r="A923" s="2"/>
      <c r="B923" s="2"/>
      <c r="C923" s="2"/>
      <c r="D923" s="2"/>
      <c r="E923" s="2"/>
      <c r="F923" s="2"/>
      <c r="G923" s="291"/>
      <c r="H923" s="291"/>
      <c r="I923" s="496"/>
      <c r="J923" s="496"/>
      <c r="K923" s="291"/>
      <c r="L923" s="291"/>
      <c r="M923" s="291"/>
      <c r="N923" s="291"/>
      <c r="O923" s="2"/>
      <c r="P923" s="2"/>
      <c r="Q923" s="2"/>
      <c r="R923" s="2"/>
      <c r="S923" s="2"/>
      <c r="T923" s="2"/>
      <c r="U923" s="2"/>
      <c r="V923" s="2"/>
      <c r="W923" s="2"/>
    </row>
    <row r="924" spans="1:23" ht="15.75" customHeight="1" x14ac:dyDescent="0.2">
      <c r="A924" s="2"/>
      <c r="B924" s="2"/>
      <c r="C924" s="2"/>
      <c r="D924" s="2"/>
      <c r="E924" s="2"/>
      <c r="F924" s="2"/>
      <c r="G924" s="291"/>
      <c r="H924" s="291"/>
      <c r="I924" s="496"/>
      <c r="J924" s="496"/>
      <c r="K924" s="291"/>
      <c r="L924" s="291"/>
      <c r="M924" s="291"/>
      <c r="N924" s="291"/>
      <c r="O924" s="2"/>
      <c r="P924" s="2"/>
      <c r="Q924" s="2"/>
      <c r="R924" s="2"/>
      <c r="S924" s="2"/>
      <c r="T924" s="2"/>
      <c r="U924" s="2"/>
      <c r="V924" s="2"/>
      <c r="W924" s="2"/>
    </row>
    <row r="925" spans="1:23" ht="15.75" customHeight="1" x14ac:dyDescent="0.2">
      <c r="A925" s="2"/>
      <c r="B925" s="2"/>
      <c r="C925" s="2"/>
      <c r="D925" s="2"/>
      <c r="E925" s="2"/>
      <c r="F925" s="2"/>
      <c r="G925" s="291"/>
      <c r="H925" s="291"/>
      <c r="I925" s="496"/>
      <c r="J925" s="496"/>
      <c r="K925" s="291"/>
      <c r="L925" s="291"/>
      <c r="M925" s="291"/>
      <c r="N925" s="291"/>
      <c r="O925" s="2"/>
      <c r="P925" s="2"/>
      <c r="Q925" s="2"/>
      <c r="R925" s="2"/>
      <c r="S925" s="2"/>
      <c r="T925" s="2"/>
      <c r="U925" s="2"/>
      <c r="V925" s="2"/>
      <c r="W925" s="2"/>
    </row>
    <row r="926" spans="1:23" ht="15.75" customHeight="1" x14ac:dyDescent="0.2">
      <c r="A926" s="2"/>
      <c r="B926" s="2"/>
      <c r="C926" s="2"/>
      <c r="D926" s="2"/>
      <c r="E926" s="2"/>
      <c r="F926" s="2"/>
      <c r="G926" s="291"/>
      <c r="H926" s="291"/>
      <c r="I926" s="496"/>
      <c r="J926" s="496"/>
      <c r="K926" s="291"/>
      <c r="L926" s="291"/>
      <c r="M926" s="291"/>
      <c r="N926" s="291"/>
      <c r="O926" s="2"/>
      <c r="P926" s="2"/>
      <c r="Q926" s="2"/>
      <c r="R926" s="2"/>
      <c r="S926" s="2"/>
      <c r="T926" s="2"/>
      <c r="U926" s="2"/>
      <c r="V926" s="2"/>
      <c r="W926" s="2"/>
    </row>
    <row r="927" spans="1:23" ht="15.75" customHeight="1" x14ac:dyDescent="0.2">
      <c r="A927" s="2"/>
      <c r="B927" s="2"/>
      <c r="C927" s="2"/>
      <c r="D927" s="2"/>
      <c r="E927" s="2"/>
      <c r="F927" s="2"/>
      <c r="G927" s="291"/>
      <c r="H927" s="291"/>
      <c r="I927" s="496"/>
      <c r="J927" s="496"/>
      <c r="K927" s="291"/>
      <c r="L927" s="291"/>
      <c r="M927" s="291"/>
      <c r="N927" s="291"/>
      <c r="O927" s="2"/>
      <c r="P927" s="2"/>
      <c r="Q927" s="2"/>
      <c r="R927" s="2"/>
      <c r="S927" s="2"/>
      <c r="T927" s="2"/>
      <c r="U927" s="2"/>
      <c r="V927" s="2"/>
      <c r="W927" s="2"/>
    </row>
    <row r="928" spans="1:23" ht="15.75" customHeight="1" x14ac:dyDescent="0.2">
      <c r="A928" s="2"/>
      <c r="B928" s="2"/>
      <c r="C928" s="2"/>
      <c r="D928" s="2"/>
      <c r="E928" s="2"/>
      <c r="F928" s="2"/>
      <c r="G928" s="291"/>
      <c r="H928" s="291"/>
      <c r="I928" s="496"/>
      <c r="J928" s="496"/>
      <c r="K928" s="291"/>
      <c r="L928" s="291"/>
      <c r="M928" s="291"/>
      <c r="N928" s="291"/>
      <c r="O928" s="2"/>
      <c r="P928" s="2"/>
      <c r="Q928" s="2"/>
      <c r="R928" s="2"/>
      <c r="S928" s="2"/>
      <c r="T928" s="2"/>
      <c r="U928" s="2"/>
      <c r="V928" s="2"/>
      <c r="W928" s="2"/>
    </row>
    <row r="929" spans="1:23" ht="15.75" customHeight="1" x14ac:dyDescent="0.2">
      <c r="A929" s="2"/>
      <c r="B929" s="2"/>
      <c r="C929" s="2"/>
      <c r="D929" s="2"/>
      <c r="E929" s="2"/>
      <c r="F929" s="2"/>
      <c r="G929" s="291"/>
      <c r="H929" s="291"/>
      <c r="I929" s="496"/>
      <c r="J929" s="496"/>
      <c r="K929" s="291"/>
      <c r="L929" s="291"/>
      <c r="M929" s="291"/>
      <c r="N929" s="291"/>
      <c r="O929" s="2"/>
      <c r="P929" s="2"/>
      <c r="Q929" s="2"/>
      <c r="R929" s="2"/>
      <c r="S929" s="2"/>
      <c r="T929" s="2"/>
      <c r="U929" s="2"/>
      <c r="V929" s="2"/>
      <c r="W929" s="2"/>
    </row>
    <row r="930" spans="1:23" ht="15.75" customHeight="1" x14ac:dyDescent="0.2">
      <c r="A930" s="2"/>
      <c r="B930" s="2"/>
      <c r="C930" s="2"/>
      <c r="D930" s="2"/>
      <c r="E930" s="2"/>
      <c r="F930" s="2"/>
      <c r="G930" s="291"/>
      <c r="H930" s="291"/>
      <c r="I930" s="496"/>
      <c r="J930" s="496"/>
      <c r="K930" s="291"/>
      <c r="L930" s="291"/>
      <c r="M930" s="291"/>
      <c r="N930" s="291"/>
      <c r="O930" s="2"/>
      <c r="P930" s="2"/>
      <c r="Q930" s="2"/>
      <c r="R930" s="2"/>
      <c r="S930" s="2"/>
      <c r="T930" s="2"/>
      <c r="U930" s="2"/>
      <c r="V930" s="2"/>
      <c r="W930" s="2"/>
    </row>
    <row r="931" spans="1:23" ht="15.75" customHeight="1" x14ac:dyDescent="0.2">
      <c r="A931" s="2"/>
      <c r="B931" s="2"/>
      <c r="C931" s="2"/>
      <c r="D931" s="2"/>
      <c r="E931" s="2"/>
      <c r="F931" s="2"/>
      <c r="G931" s="291"/>
      <c r="H931" s="291"/>
      <c r="I931" s="496"/>
      <c r="J931" s="496"/>
      <c r="K931" s="291"/>
      <c r="L931" s="291"/>
      <c r="M931" s="291"/>
      <c r="N931" s="291"/>
      <c r="O931" s="2"/>
      <c r="P931" s="2"/>
      <c r="Q931" s="2"/>
      <c r="R931" s="2"/>
      <c r="S931" s="2"/>
      <c r="T931" s="2"/>
      <c r="U931" s="2"/>
      <c r="V931" s="2"/>
      <c r="W931" s="2"/>
    </row>
    <row r="932" spans="1:23" ht="15.75" customHeight="1" x14ac:dyDescent="0.2">
      <c r="A932" s="2"/>
      <c r="B932" s="2"/>
      <c r="C932" s="2"/>
      <c r="D932" s="2"/>
      <c r="E932" s="2"/>
      <c r="F932" s="2"/>
      <c r="G932" s="291"/>
      <c r="H932" s="291"/>
      <c r="I932" s="496"/>
      <c r="J932" s="496"/>
      <c r="K932" s="291"/>
      <c r="L932" s="291"/>
      <c r="M932" s="291"/>
      <c r="N932" s="291"/>
      <c r="O932" s="2"/>
      <c r="P932" s="2"/>
      <c r="Q932" s="2"/>
      <c r="R932" s="2"/>
      <c r="S932" s="2"/>
      <c r="T932" s="2"/>
      <c r="U932" s="2"/>
      <c r="V932" s="2"/>
      <c r="W932" s="2"/>
    </row>
    <row r="933" spans="1:23" ht="15.75" customHeight="1" x14ac:dyDescent="0.2">
      <c r="A933" s="2"/>
      <c r="B933" s="2"/>
      <c r="C933" s="2"/>
      <c r="D933" s="2"/>
      <c r="E933" s="2"/>
      <c r="F933" s="2"/>
      <c r="G933" s="291"/>
      <c r="H933" s="291"/>
      <c r="I933" s="496"/>
      <c r="J933" s="496"/>
      <c r="K933" s="291"/>
      <c r="L933" s="291"/>
      <c r="M933" s="291"/>
      <c r="N933" s="291"/>
      <c r="O933" s="2"/>
      <c r="P933" s="2"/>
      <c r="Q933" s="2"/>
      <c r="R933" s="2"/>
      <c r="S933" s="2"/>
      <c r="T933" s="2"/>
      <c r="U933" s="2"/>
      <c r="V933" s="2"/>
      <c r="W933" s="2"/>
    </row>
    <row r="934" spans="1:23" ht="15.75" customHeight="1" x14ac:dyDescent="0.2">
      <c r="A934" s="2"/>
      <c r="B934" s="2"/>
      <c r="C934" s="2"/>
      <c r="D934" s="2"/>
      <c r="E934" s="2"/>
      <c r="F934" s="2"/>
      <c r="G934" s="291"/>
      <c r="H934" s="291"/>
      <c r="I934" s="496"/>
      <c r="J934" s="496"/>
      <c r="K934" s="291"/>
      <c r="L934" s="291"/>
      <c r="M934" s="291"/>
      <c r="N934" s="291"/>
      <c r="O934" s="2"/>
      <c r="P934" s="2"/>
      <c r="Q934" s="2"/>
      <c r="R934" s="2"/>
      <c r="S934" s="2"/>
      <c r="T934" s="2"/>
      <c r="U934" s="2"/>
      <c r="V934" s="2"/>
      <c r="W934" s="2"/>
    </row>
    <row r="935" spans="1:23" ht="15.75" customHeight="1" x14ac:dyDescent="0.2">
      <c r="A935" s="2"/>
      <c r="B935" s="2"/>
      <c r="C935" s="2"/>
      <c r="D935" s="2"/>
      <c r="E935" s="2"/>
      <c r="F935" s="2"/>
      <c r="G935" s="291"/>
      <c r="H935" s="291"/>
      <c r="I935" s="496"/>
      <c r="J935" s="496"/>
      <c r="K935" s="291"/>
      <c r="L935" s="291"/>
      <c r="M935" s="291"/>
      <c r="N935" s="291"/>
      <c r="O935" s="2"/>
      <c r="P935" s="2"/>
      <c r="Q935" s="2"/>
      <c r="R935" s="2"/>
      <c r="S935" s="2"/>
      <c r="T935" s="2"/>
      <c r="U935" s="2"/>
      <c r="V935" s="2"/>
      <c r="W935" s="2"/>
    </row>
    <row r="936" spans="1:23" ht="15.75" customHeight="1" x14ac:dyDescent="0.2">
      <c r="A936" s="2"/>
      <c r="B936" s="2"/>
      <c r="C936" s="2"/>
      <c r="D936" s="2"/>
      <c r="E936" s="2"/>
      <c r="F936" s="2"/>
      <c r="G936" s="291"/>
      <c r="H936" s="291"/>
      <c r="I936" s="496"/>
      <c r="J936" s="496"/>
      <c r="K936" s="291"/>
      <c r="L936" s="291"/>
      <c r="M936" s="291"/>
      <c r="N936" s="291"/>
      <c r="O936" s="2"/>
      <c r="P936" s="2"/>
      <c r="Q936" s="2"/>
      <c r="R936" s="2"/>
      <c r="S936" s="2"/>
      <c r="T936" s="2"/>
      <c r="U936" s="2"/>
      <c r="V936" s="2"/>
      <c r="W936" s="2"/>
    </row>
    <row r="937" spans="1:23" ht="15.75" customHeight="1" x14ac:dyDescent="0.2">
      <c r="A937" s="2"/>
      <c r="B937" s="2"/>
      <c r="C937" s="2"/>
      <c r="D937" s="2"/>
      <c r="E937" s="2"/>
      <c r="F937" s="2"/>
      <c r="G937" s="291"/>
      <c r="H937" s="291"/>
      <c r="I937" s="496"/>
      <c r="J937" s="496"/>
      <c r="K937" s="291"/>
      <c r="L937" s="291"/>
      <c r="M937" s="291"/>
      <c r="N937" s="291"/>
      <c r="O937" s="2"/>
      <c r="P937" s="2"/>
      <c r="Q937" s="2"/>
      <c r="R937" s="2"/>
      <c r="S937" s="2"/>
      <c r="T937" s="2"/>
      <c r="U937" s="2"/>
      <c r="V937" s="2"/>
      <c r="W937" s="2"/>
    </row>
    <row r="938" spans="1:23" ht="15.75" customHeight="1" x14ac:dyDescent="0.2">
      <c r="A938" s="2"/>
      <c r="B938" s="2"/>
      <c r="C938" s="2"/>
      <c r="D938" s="2"/>
      <c r="E938" s="2"/>
      <c r="F938" s="2"/>
      <c r="G938" s="291"/>
      <c r="H938" s="291"/>
      <c r="I938" s="496"/>
      <c r="J938" s="496"/>
      <c r="K938" s="291"/>
      <c r="L938" s="291"/>
      <c r="M938" s="291"/>
      <c r="N938" s="291"/>
      <c r="O938" s="2"/>
      <c r="P938" s="2"/>
      <c r="Q938" s="2"/>
      <c r="R938" s="2"/>
      <c r="S938" s="2"/>
      <c r="T938" s="2"/>
      <c r="U938" s="2"/>
      <c r="V938" s="2"/>
      <c r="W938" s="2"/>
    </row>
    <row r="939" spans="1:23" ht="15.75" customHeight="1" x14ac:dyDescent="0.2">
      <c r="A939" s="2"/>
      <c r="B939" s="2"/>
      <c r="C939" s="2"/>
      <c r="D939" s="2"/>
      <c r="E939" s="2"/>
      <c r="F939" s="2"/>
      <c r="G939" s="291"/>
      <c r="H939" s="291"/>
      <c r="I939" s="496"/>
      <c r="J939" s="496"/>
      <c r="K939" s="291"/>
      <c r="L939" s="291"/>
      <c r="M939" s="291"/>
      <c r="N939" s="291"/>
      <c r="O939" s="2"/>
      <c r="P939" s="2"/>
      <c r="Q939" s="2"/>
      <c r="R939" s="2"/>
      <c r="S939" s="2"/>
      <c r="T939" s="2"/>
      <c r="U939" s="2"/>
      <c r="V939" s="2"/>
      <c r="W939" s="2"/>
    </row>
    <row r="940" spans="1:23" ht="15.75" customHeight="1" x14ac:dyDescent="0.2">
      <c r="A940" s="2"/>
      <c r="B940" s="2"/>
      <c r="C940" s="2"/>
      <c r="D940" s="2"/>
      <c r="E940" s="2"/>
      <c r="F940" s="2"/>
      <c r="G940" s="291"/>
      <c r="H940" s="291"/>
      <c r="I940" s="496"/>
      <c r="J940" s="496"/>
      <c r="K940" s="291"/>
      <c r="L940" s="291"/>
      <c r="M940" s="291"/>
      <c r="N940" s="291"/>
      <c r="O940" s="2"/>
      <c r="P940" s="2"/>
      <c r="Q940" s="2"/>
      <c r="R940" s="2"/>
      <c r="S940" s="2"/>
      <c r="T940" s="2"/>
      <c r="U940" s="2"/>
      <c r="V940" s="2"/>
      <c r="W940" s="2"/>
    </row>
    <row r="941" spans="1:23" ht="15.75" customHeight="1" x14ac:dyDescent="0.2">
      <c r="A941" s="2"/>
      <c r="B941" s="2"/>
      <c r="C941" s="2"/>
      <c r="D941" s="2"/>
      <c r="E941" s="2"/>
      <c r="F941" s="2"/>
      <c r="G941" s="291"/>
      <c r="H941" s="291"/>
      <c r="I941" s="496"/>
      <c r="J941" s="496"/>
      <c r="K941" s="291"/>
      <c r="L941" s="291"/>
      <c r="M941" s="291"/>
      <c r="N941" s="291"/>
      <c r="O941" s="2"/>
      <c r="P941" s="2"/>
      <c r="Q941" s="2"/>
      <c r="R941" s="2"/>
      <c r="S941" s="2"/>
      <c r="T941" s="2"/>
      <c r="U941" s="2"/>
      <c r="V941" s="2"/>
      <c r="W941" s="2"/>
    </row>
    <row r="942" spans="1:23" ht="15.75" customHeight="1" x14ac:dyDescent="0.2">
      <c r="A942" s="2"/>
      <c r="B942" s="2"/>
      <c r="C942" s="2"/>
      <c r="D942" s="2"/>
      <c r="E942" s="2"/>
      <c r="F942" s="2"/>
      <c r="G942" s="291"/>
      <c r="H942" s="291"/>
      <c r="I942" s="496"/>
      <c r="J942" s="496"/>
      <c r="K942" s="291"/>
      <c r="L942" s="291"/>
      <c r="M942" s="291"/>
      <c r="N942" s="291"/>
      <c r="O942" s="2"/>
      <c r="P942" s="2"/>
      <c r="Q942" s="2"/>
      <c r="R942" s="2"/>
      <c r="S942" s="2"/>
      <c r="T942" s="2"/>
      <c r="U942" s="2"/>
      <c r="V942" s="2"/>
      <c r="W942" s="2"/>
    </row>
    <row r="943" spans="1:23" ht="15.75" customHeight="1" x14ac:dyDescent="0.2">
      <c r="A943" s="2"/>
      <c r="B943" s="2"/>
      <c r="C943" s="2"/>
      <c r="D943" s="2"/>
      <c r="E943" s="2"/>
      <c r="F943" s="2"/>
      <c r="G943" s="291"/>
      <c r="H943" s="291"/>
      <c r="I943" s="496"/>
      <c r="J943" s="496"/>
      <c r="K943" s="291"/>
      <c r="L943" s="291"/>
      <c r="M943" s="291"/>
      <c r="N943" s="291"/>
      <c r="O943" s="2"/>
      <c r="P943" s="2"/>
      <c r="Q943" s="2"/>
      <c r="R943" s="2"/>
      <c r="S943" s="2"/>
      <c r="T943" s="2"/>
      <c r="U943" s="2"/>
      <c r="V943" s="2"/>
      <c r="W943" s="2"/>
    </row>
    <row r="944" spans="1:23" ht="15.75" customHeight="1" x14ac:dyDescent="0.2">
      <c r="A944" s="2"/>
      <c r="B944" s="2"/>
      <c r="C944" s="2"/>
      <c r="D944" s="2"/>
      <c r="E944" s="2"/>
      <c r="F944" s="2"/>
      <c r="G944" s="291"/>
      <c r="H944" s="291"/>
      <c r="I944" s="496"/>
      <c r="J944" s="496"/>
      <c r="K944" s="291"/>
      <c r="L944" s="291"/>
      <c r="M944" s="291"/>
      <c r="N944" s="291"/>
      <c r="O944" s="2"/>
      <c r="P944" s="2"/>
      <c r="Q944" s="2"/>
      <c r="R944" s="2"/>
      <c r="S944" s="2"/>
      <c r="T944" s="2"/>
      <c r="U944" s="2"/>
      <c r="V944" s="2"/>
      <c r="W944" s="2"/>
    </row>
    <row r="945" spans="1:23" ht="15.75" customHeight="1" x14ac:dyDescent="0.2">
      <c r="A945" s="2"/>
      <c r="B945" s="2"/>
      <c r="C945" s="2"/>
      <c r="D945" s="2"/>
      <c r="E945" s="2"/>
      <c r="F945" s="2"/>
      <c r="G945" s="291"/>
      <c r="H945" s="291"/>
      <c r="I945" s="496"/>
      <c r="J945" s="496"/>
      <c r="K945" s="291"/>
      <c r="L945" s="291"/>
      <c r="M945" s="291"/>
      <c r="N945" s="291"/>
      <c r="O945" s="2"/>
      <c r="P945" s="2"/>
      <c r="Q945" s="2"/>
      <c r="R945" s="2"/>
      <c r="S945" s="2"/>
      <c r="T945" s="2"/>
      <c r="U945" s="2"/>
      <c r="V945" s="2"/>
      <c r="W945" s="2"/>
    </row>
    <row r="946" spans="1:23" ht="15.75" customHeight="1" x14ac:dyDescent="0.2">
      <c r="A946" s="2"/>
      <c r="B946" s="2"/>
      <c r="C946" s="2"/>
      <c r="D946" s="2"/>
      <c r="E946" s="2"/>
      <c r="F946" s="2"/>
      <c r="G946" s="291"/>
      <c r="H946" s="291"/>
      <c r="I946" s="496"/>
      <c r="J946" s="496"/>
      <c r="K946" s="291"/>
      <c r="L946" s="291"/>
      <c r="M946" s="291"/>
      <c r="N946" s="291"/>
      <c r="O946" s="2"/>
      <c r="P946" s="2"/>
      <c r="Q946" s="2"/>
      <c r="R946" s="2"/>
      <c r="S946" s="2"/>
      <c r="T946" s="2"/>
      <c r="U946" s="2"/>
      <c r="V946" s="2"/>
      <c r="W946" s="2"/>
    </row>
    <row r="947" spans="1:23" ht="15.75" customHeight="1" x14ac:dyDescent="0.2">
      <c r="A947" s="2"/>
      <c r="B947" s="2"/>
      <c r="C947" s="2"/>
      <c r="D947" s="2"/>
      <c r="E947" s="2"/>
      <c r="F947" s="2"/>
      <c r="G947" s="291"/>
      <c r="H947" s="291"/>
      <c r="I947" s="496"/>
      <c r="J947" s="496"/>
      <c r="K947" s="291"/>
      <c r="L947" s="291"/>
      <c r="M947" s="291"/>
      <c r="N947" s="291"/>
      <c r="O947" s="2"/>
      <c r="P947" s="2"/>
      <c r="Q947" s="2"/>
      <c r="R947" s="2"/>
      <c r="S947" s="2"/>
      <c r="T947" s="2"/>
      <c r="U947" s="2"/>
      <c r="V947" s="2"/>
      <c r="W947" s="2"/>
    </row>
    <row r="948" spans="1:23" ht="15.75" customHeight="1" x14ac:dyDescent="0.2">
      <c r="A948" s="2"/>
      <c r="B948" s="2"/>
      <c r="C948" s="2"/>
      <c r="D948" s="2"/>
      <c r="E948" s="2"/>
      <c r="F948" s="2"/>
      <c r="G948" s="291"/>
      <c r="H948" s="291"/>
      <c r="I948" s="496"/>
      <c r="J948" s="496"/>
      <c r="K948" s="291"/>
      <c r="L948" s="291"/>
      <c r="M948" s="291"/>
      <c r="N948" s="291"/>
      <c r="O948" s="2"/>
      <c r="P948" s="2"/>
      <c r="Q948" s="2"/>
      <c r="R948" s="2"/>
      <c r="S948" s="2"/>
      <c r="T948" s="2"/>
      <c r="U948" s="2"/>
      <c r="V948" s="2"/>
      <c r="W948" s="2"/>
    </row>
    <row r="949" spans="1:23" ht="15.75" customHeight="1" x14ac:dyDescent="0.2">
      <c r="A949" s="2"/>
      <c r="B949" s="2"/>
      <c r="C949" s="2"/>
      <c r="D949" s="2"/>
      <c r="E949" s="2"/>
      <c r="F949" s="2"/>
      <c r="G949" s="291"/>
      <c r="H949" s="291"/>
      <c r="I949" s="496"/>
      <c r="J949" s="496"/>
      <c r="K949" s="291"/>
      <c r="L949" s="291"/>
      <c r="M949" s="291"/>
      <c r="N949" s="291"/>
      <c r="O949" s="2"/>
      <c r="P949" s="2"/>
      <c r="Q949" s="2"/>
      <c r="R949" s="2"/>
      <c r="S949" s="2"/>
      <c r="T949" s="2"/>
      <c r="U949" s="2"/>
      <c r="V949" s="2"/>
      <c r="W949" s="2"/>
    </row>
    <row r="950" spans="1:23" ht="15.75" customHeight="1" x14ac:dyDescent="0.2">
      <c r="A950" s="2"/>
      <c r="B950" s="2"/>
      <c r="C950" s="2"/>
      <c r="D950" s="2"/>
      <c r="E950" s="2"/>
      <c r="F950" s="2"/>
      <c r="G950" s="291"/>
      <c r="H950" s="291"/>
      <c r="I950" s="496"/>
      <c r="J950" s="496"/>
      <c r="K950" s="291"/>
      <c r="L950" s="291"/>
      <c r="M950" s="291"/>
      <c r="N950" s="291"/>
      <c r="O950" s="2"/>
      <c r="P950" s="2"/>
      <c r="Q950" s="2"/>
      <c r="R950" s="2"/>
      <c r="S950" s="2"/>
      <c r="T950" s="2"/>
      <c r="U950" s="2"/>
      <c r="V950" s="2"/>
      <c r="W950" s="2"/>
    </row>
    <row r="951" spans="1:23" ht="15.75" customHeight="1" x14ac:dyDescent="0.2">
      <c r="A951" s="2"/>
      <c r="B951" s="2"/>
      <c r="C951" s="2"/>
      <c r="D951" s="2"/>
      <c r="E951" s="2"/>
      <c r="F951" s="2"/>
      <c r="G951" s="291"/>
      <c r="H951" s="291"/>
      <c r="I951" s="496"/>
      <c r="J951" s="496"/>
      <c r="K951" s="291"/>
      <c r="L951" s="291"/>
      <c r="M951" s="291"/>
      <c r="N951" s="291"/>
      <c r="O951" s="2"/>
      <c r="P951" s="2"/>
      <c r="Q951" s="2"/>
      <c r="R951" s="2"/>
      <c r="S951" s="2"/>
      <c r="T951" s="2"/>
      <c r="U951" s="2"/>
      <c r="V951" s="2"/>
      <c r="W951" s="2"/>
    </row>
    <row r="952" spans="1:23" ht="15.75" customHeight="1" x14ac:dyDescent="0.2">
      <c r="A952" s="2"/>
      <c r="B952" s="2"/>
      <c r="C952" s="2"/>
      <c r="D952" s="2"/>
      <c r="E952" s="2"/>
      <c r="F952" s="2"/>
      <c r="G952" s="291"/>
      <c r="H952" s="291"/>
      <c r="I952" s="496"/>
      <c r="J952" s="496"/>
      <c r="K952" s="291"/>
      <c r="L952" s="291"/>
      <c r="M952" s="291"/>
      <c r="N952" s="291"/>
      <c r="O952" s="2"/>
      <c r="P952" s="2"/>
      <c r="Q952" s="2"/>
      <c r="R952" s="2"/>
      <c r="S952" s="2"/>
      <c r="T952" s="2"/>
      <c r="U952" s="2"/>
      <c r="V952" s="2"/>
      <c r="W952" s="2"/>
    </row>
    <row r="953" spans="1:23" ht="15.75" customHeight="1" x14ac:dyDescent="0.2">
      <c r="A953" s="2"/>
      <c r="B953" s="2"/>
      <c r="C953" s="2"/>
      <c r="D953" s="2"/>
      <c r="E953" s="2"/>
      <c r="F953" s="2"/>
      <c r="G953" s="291"/>
      <c r="H953" s="291"/>
      <c r="I953" s="496"/>
      <c r="J953" s="496"/>
      <c r="K953" s="291"/>
      <c r="L953" s="291"/>
      <c r="M953" s="291"/>
      <c r="N953" s="291"/>
      <c r="O953" s="2"/>
      <c r="P953" s="2"/>
      <c r="Q953" s="2"/>
      <c r="R953" s="2"/>
      <c r="S953" s="2"/>
      <c r="T953" s="2"/>
      <c r="U953" s="2"/>
      <c r="V953" s="2"/>
      <c r="W953" s="2"/>
    </row>
    <row r="954" spans="1:23" ht="15.75" customHeight="1" x14ac:dyDescent="0.2">
      <c r="A954" s="2"/>
      <c r="B954" s="2"/>
      <c r="C954" s="2"/>
      <c r="D954" s="2"/>
      <c r="E954" s="2"/>
      <c r="F954" s="2"/>
      <c r="G954" s="291"/>
      <c r="H954" s="291"/>
      <c r="I954" s="496"/>
      <c r="J954" s="496"/>
      <c r="K954" s="291"/>
      <c r="L954" s="291"/>
      <c r="M954" s="291"/>
      <c r="N954" s="291"/>
      <c r="O954" s="2"/>
      <c r="P954" s="2"/>
      <c r="Q954" s="2"/>
      <c r="R954" s="2"/>
      <c r="S954" s="2"/>
      <c r="T954" s="2"/>
      <c r="U954" s="2"/>
      <c r="V954" s="2"/>
      <c r="W954" s="2"/>
    </row>
    <row r="955" spans="1:23" ht="15.75" customHeight="1" x14ac:dyDescent="0.2">
      <c r="A955" s="2"/>
      <c r="B955" s="2"/>
      <c r="C955" s="2"/>
      <c r="D955" s="2"/>
      <c r="E955" s="2"/>
      <c r="F955" s="2"/>
      <c r="G955" s="291"/>
      <c r="H955" s="291"/>
      <c r="I955" s="496"/>
      <c r="J955" s="496"/>
      <c r="K955" s="291"/>
      <c r="L955" s="291"/>
      <c r="M955" s="291"/>
      <c r="N955" s="291"/>
      <c r="O955" s="2"/>
      <c r="P955" s="2"/>
      <c r="Q955" s="2"/>
      <c r="R955" s="2"/>
      <c r="S955" s="2"/>
      <c r="T955" s="2"/>
      <c r="U955" s="2"/>
      <c r="V955" s="2"/>
      <c r="W955" s="2"/>
    </row>
    <row r="956" spans="1:23" ht="15.75" customHeight="1" x14ac:dyDescent="0.2">
      <c r="A956" s="2"/>
      <c r="B956" s="2"/>
      <c r="C956" s="2"/>
      <c r="D956" s="2"/>
      <c r="E956" s="2"/>
      <c r="F956" s="2"/>
      <c r="G956" s="291"/>
      <c r="H956" s="291"/>
      <c r="I956" s="496"/>
      <c r="J956" s="496"/>
      <c r="K956" s="291"/>
      <c r="L956" s="291"/>
      <c r="M956" s="291"/>
      <c r="N956" s="291"/>
      <c r="O956" s="2"/>
      <c r="P956" s="2"/>
      <c r="Q956" s="2"/>
      <c r="R956" s="2"/>
      <c r="S956" s="2"/>
      <c r="T956" s="2"/>
      <c r="U956" s="2"/>
      <c r="V956" s="2"/>
      <c r="W956" s="2"/>
    </row>
    <row r="957" spans="1:23" ht="15.75" customHeight="1" x14ac:dyDescent="0.2">
      <c r="A957" s="2"/>
      <c r="B957" s="2"/>
      <c r="C957" s="2"/>
      <c r="D957" s="2"/>
      <c r="E957" s="2"/>
      <c r="F957" s="2"/>
      <c r="G957" s="291"/>
      <c r="H957" s="291"/>
      <c r="I957" s="496"/>
      <c r="J957" s="496"/>
      <c r="K957" s="291"/>
      <c r="L957" s="291"/>
      <c r="M957" s="291"/>
      <c r="N957" s="291"/>
      <c r="O957" s="2"/>
      <c r="P957" s="2"/>
      <c r="Q957" s="2"/>
      <c r="R957" s="2"/>
      <c r="S957" s="2"/>
      <c r="T957" s="2"/>
      <c r="U957" s="2"/>
      <c r="V957" s="2"/>
      <c r="W957" s="2"/>
    </row>
    <row r="958" spans="1:23" ht="15.75" customHeight="1" x14ac:dyDescent="0.2">
      <c r="A958" s="2"/>
      <c r="B958" s="2"/>
      <c r="C958" s="2"/>
      <c r="D958" s="2"/>
      <c r="E958" s="2"/>
      <c r="F958" s="2"/>
      <c r="G958" s="291"/>
      <c r="H958" s="291"/>
      <c r="I958" s="496"/>
      <c r="J958" s="496"/>
      <c r="K958" s="291"/>
      <c r="L958" s="291"/>
      <c r="M958" s="291"/>
      <c r="N958" s="291"/>
      <c r="O958" s="2"/>
      <c r="P958" s="2"/>
      <c r="Q958" s="2"/>
      <c r="R958" s="2"/>
      <c r="S958" s="2"/>
      <c r="T958" s="2"/>
      <c r="U958" s="2"/>
      <c r="V958" s="2"/>
      <c r="W958" s="2"/>
    </row>
    <row r="959" spans="1:23" ht="15.75" customHeight="1" x14ac:dyDescent="0.2">
      <c r="A959" s="2"/>
      <c r="B959" s="2"/>
      <c r="C959" s="2"/>
      <c r="D959" s="2"/>
      <c r="E959" s="2"/>
      <c r="F959" s="2"/>
      <c r="G959" s="291"/>
      <c r="H959" s="291"/>
      <c r="I959" s="496"/>
      <c r="J959" s="496"/>
      <c r="K959" s="291"/>
      <c r="L959" s="291"/>
      <c r="M959" s="291"/>
      <c r="N959" s="291"/>
      <c r="O959" s="2"/>
      <c r="P959" s="2"/>
      <c r="Q959" s="2"/>
      <c r="R959" s="2"/>
      <c r="S959" s="2"/>
      <c r="T959" s="2"/>
      <c r="U959" s="2"/>
      <c r="V959" s="2"/>
      <c r="W959" s="2"/>
    </row>
    <row r="960" spans="1:23" ht="15.75" customHeight="1" x14ac:dyDescent="0.2">
      <c r="A960" s="2"/>
      <c r="B960" s="2"/>
      <c r="C960" s="2"/>
      <c r="D960" s="2"/>
      <c r="E960" s="2"/>
      <c r="F960" s="2"/>
      <c r="G960" s="291"/>
      <c r="H960" s="291"/>
      <c r="I960" s="496"/>
      <c r="J960" s="496"/>
      <c r="K960" s="291"/>
      <c r="L960" s="291"/>
      <c r="M960" s="291"/>
      <c r="N960" s="291"/>
      <c r="O960" s="2"/>
      <c r="P960" s="2"/>
      <c r="Q960" s="2"/>
      <c r="R960" s="2"/>
      <c r="S960" s="2"/>
      <c r="T960" s="2"/>
      <c r="U960" s="2"/>
      <c r="V960" s="2"/>
      <c r="W960" s="2"/>
    </row>
    <row r="961" spans="1:23" ht="15.75" customHeight="1" x14ac:dyDescent="0.2">
      <c r="A961" s="2"/>
      <c r="B961" s="2"/>
      <c r="C961" s="2"/>
      <c r="D961" s="2"/>
      <c r="E961" s="2"/>
      <c r="F961" s="2"/>
      <c r="G961" s="291"/>
      <c r="H961" s="291"/>
      <c r="I961" s="496"/>
      <c r="J961" s="496"/>
      <c r="K961" s="291"/>
      <c r="L961" s="291"/>
      <c r="M961" s="291"/>
      <c r="N961" s="291"/>
      <c r="O961" s="2"/>
      <c r="P961" s="2"/>
      <c r="Q961" s="2"/>
      <c r="R961" s="2"/>
      <c r="S961" s="2"/>
      <c r="T961" s="2"/>
      <c r="U961" s="2"/>
      <c r="V961" s="2"/>
      <c r="W961" s="2"/>
    </row>
    <row r="962" spans="1:23" ht="15.75" customHeight="1" x14ac:dyDescent="0.2">
      <c r="A962" s="2"/>
      <c r="B962" s="2"/>
      <c r="C962" s="2"/>
      <c r="D962" s="2"/>
      <c r="E962" s="2"/>
      <c r="F962" s="2"/>
      <c r="G962" s="291"/>
      <c r="H962" s="291"/>
      <c r="I962" s="496"/>
      <c r="J962" s="496"/>
      <c r="K962" s="291"/>
      <c r="L962" s="291"/>
      <c r="M962" s="291"/>
      <c r="N962" s="291"/>
      <c r="O962" s="2"/>
      <c r="P962" s="2"/>
      <c r="Q962" s="2"/>
      <c r="R962" s="2"/>
      <c r="S962" s="2"/>
      <c r="T962" s="2"/>
      <c r="U962" s="2"/>
      <c r="V962" s="2"/>
      <c r="W962" s="2"/>
    </row>
    <row r="963" spans="1:23" ht="15.75" customHeight="1" x14ac:dyDescent="0.2">
      <c r="A963" s="2"/>
      <c r="B963" s="2"/>
      <c r="C963" s="2"/>
      <c r="D963" s="2"/>
      <c r="E963" s="2"/>
      <c r="F963" s="2"/>
      <c r="G963" s="291"/>
      <c r="H963" s="291"/>
      <c r="I963" s="496"/>
      <c r="J963" s="496"/>
      <c r="K963" s="291"/>
      <c r="L963" s="291"/>
      <c r="M963" s="291"/>
      <c r="N963" s="291"/>
      <c r="O963" s="2"/>
      <c r="P963" s="2"/>
      <c r="Q963" s="2"/>
      <c r="R963" s="2"/>
      <c r="S963" s="2"/>
      <c r="T963" s="2"/>
      <c r="U963" s="2"/>
      <c r="V963" s="2"/>
      <c r="W963" s="2"/>
    </row>
    <row r="964" spans="1:23" ht="15.75" customHeight="1" x14ac:dyDescent="0.2">
      <c r="A964" s="2"/>
      <c r="B964" s="2"/>
      <c r="C964" s="2"/>
      <c r="D964" s="2"/>
      <c r="E964" s="2"/>
      <c r="F964" s="2"/>
      <c r="G964" s="291"/>
      <c r="H964" s="291"/>
      <c r="I964" s="496"/>
      <c r="J964" s="496"/>
      <c r="K964" s="291"/>
      <c r="L964" s="291"/>
      <c r="M964" s="291"/>
      <c r="N964" s="291"/>
      <c r="O964" s="2"/>
      <c r="P964" s="2"/>
      <c r="Q964" s="2"/>
      <c r="R964" s="2"/>
      <c r="S964" s="2"/>
      <c r="T964" s="2"/>
      <c r="U964" s="2"/>
      <c r="V964" s="2"/>
      <c r="W964" s="2"/>
    </row>
    <row r="965" spans="1:23" ht="15.75" customHeight="1" x14ac:dyDescent="0.2">
      <c r="A965" s="2"/>
      <c r="B965" s="2"/>
      <c r="C965" s="2"/>
      <c r="D965" s="2"/>
      <c r="E965" s="2"/>
      <c r="F965" s="2"/>
      <c r="G965" s="291"/>
      <c r="H965" s="291"/>
      <c r="I965" s="496"/>
      <c r="J965" s="496"/>
      <c r="K965" s="291"/>
      <c r="L965" s="291"/>
      <c r="M965" s="291"/>
      <c r="N965" s="291"/>
      <c r="O965" s="2"/>
      <c r="P965" s="2"/>
      <c r="Q965" s="2"/>
      <c r="R965" s="2"/>
      <c r="S965" s="2"/>
      <c r="T965" s="2"/>
      <c r="U965" s="2"/>
      <c r="V965" s="2"/>
      <c r="W965" s="2"/>
    </row>
    <row r="966" spans="1:23" ht="15.75" customHeight="1" x14ac:dyDescent="0.2">
      <c r="A966" s="2"/>
      <c r="B966" s="2"/>
      <c r="C966" s="2"/>
      <c r="D966" s="2"/>
      <c r="E966" s="2"/>
      <c r="F966" s="2"/>
      <c r="G966" s="291"/>
      <c r="H966" s="291"/>
      <c r="I966" s="496"/>
      <c r="J966" s="496"/>
      <c r="K966" s="291"/>
      <c r="L966" s="291"/>
      <c r="M966" s="291"/>
      <c r="N966" s="291"/>
      <c r="O966" s="2"/>
      <c r="P966" s="2"/>
      <c r="Q966" s="2"/>
      <c r="R966" s="2"/>
      <c r="S966" s="2"/>
      <c r="T966" s="2"/>
      <c r="U966" s="2"/>
      <c r="V966" s="2"/>
      <c r="W966" s="2"/>
    </row>
    <row r="967" spans="1:23" ht="15.75" customHeight="1" x14ac:dyDescent="0.2">
      <c r="A967" s="2"/>
      <c r="B967" s="2"/>
      <c r="C967" s="2"/>
      <c r="D967" s="2"/>
      <c r="E967" s="2"/>
      <c r="F967" s="2"/>
      <c r="G967" s="291"/>
      <c r="H967" s="291"/>
      <c r="I967" s="496"/>
      <c r="J967" s="496"/>
      <c r="K967" s="291"/>
      <c r="L967" s="291"/>
      <c r="M967" s="291"/>
      <c r="N967" s="291"/>
      <c r="O967" s="2"/>
      <c r="P967" s="2"/>
      <c r="Q967" s="2"/>
      <c r="R967" s="2"/>
      <c r="S967" s="2"/>
      <c r="T967" s="2"/>
      <c r="U967" s="2"/>
      <c r="V967" s="2"/>
      <c r="W967" s="2"/>
    </row>
    <row r="968" spans="1:23" ht="15.75" customHeight="1" x14ac:dyDescent="0.2">
      <c r="A968" s="2"/>
      <c r="B968" s="2"/>
      <c r="C968" s="2"/>
      <c r="D968" s="2"/>
      <c r="E968" s="2"/>
      <c r="F968" s="2"/>
      <c r="G968" s="291"/>
      <c r="H968" s="291"/>
      <c r="I968" s="496"/>
      <c r="J968" s="496"/>
      <c r="K968" s="291"/>
      <c r="L968" s="291"/>
      <c r="M968" s="291"/>
      <c r="N968" s="291"/>
      <c r="O968" s="2"/>
      <c r="P968" s="2"/>
      <c r="Q968" s="2"/>
      <c r="R968" s="2"/>
      <c r="S968" s="2"/>
      <c r="T968" s="2"/>
      <c r="U968" s="2"/>
      <c r="V968" s="2"/>
      <c r="W968" s="2"/>
    </row>
    <row r="969" spans="1:23" ht="15.75" customHeight="1" x14ac:dyDescent="0.2">
      <c r="A969" s="2"/>
      <c r="B969" s="2"/>
      <c r="C969" s="2"/>
      <c r="D969" s="2"/>
      <c r="E969" s="2"/>
      <c r="F969" s="2"/>
      <c r="G969" s="291"/>
      <c r="H969" s="291"/>
      <c r="I969" s="496"/>
      <c r="J969" s="496"/>
      <c r="K969" s="291"/>
      <c r="L969" s="291"/>
      <c r="M969" s="291"/>
      <c r="N969" s="291"/>
      <c r="O969" s="2"/>
      <c r="P969" s="2"/>
      <c r="Q969" s="2"/>
      <c r="R969" s="2"/>
      <c r="S969" s="2"/>
      <c r="T969" s="2"/>
      <c r="U969" s="2"/>
      <c r="V969" s="2"/>
      <c r="W969" s="2"/>
    </row>
    <row r="970" spans="1:23" ht="15.75" customHeight="1" x14ac:dyDescent="0.2">
      <c r="A970" s="2"/>
      <c r="B970" s="2"/>
      <c r="C970" s="2"/>
      <c r="D970" s="2"/>
      <c r="E970" s="2"/>
      <c r="F970" s="2"/>
      <c r="G970" s="291"/>
      <c r="H970" s="291"/>
      <c r="I970" s="496"/>
      <c r="J970" s="496"/>
      <c r="K970" s="291"/>
      <c r="L970" s="291"/>
      <c r="M970" s="291"/>
      <c r="N970" s="291"/>
      <c r="O970" s="2"/>
      <c r="P970" s="2"/>
      <c r="Q970" s="2"/>
      <c r="R970" s="2"/>
      <c r="S970" s="2"/>
      <c r="T970" s="2"/>
      <c r="U970" s="2"/>
      <c r="V970" s="2"/>
      <c r="W970" s="2"/>
    </row>
    <row r="971" spans="1:23" ht="15.75" customHeight="1" x14ac:dyDescent="0.2">
      <c r="A971" s="2"/>
      <c r="B971" s="2"/>
      <c r="C971" s="2"/>
      <c r="D971" s="2"/>
      <c r="E971" s="2"/>
      <c r="F971" s="2"/>
      <c r="G971" s="291"/>
      <c r="H971" s="291"/>
      <c r="I971" s="496"/>
      <c r="J971" s="496"/>
      <c r="K971" s="291"/>
      <c r="L971" s="291"/>
      <c r="M971" s="291"/>
      <c r="N971" s="291"/>
      <c r="O971" s="2"/>
      <c r="P971" s="2"/>
      <c r="Q971" s="2"/>
      <c r="R971" s="2"/>
      <c r="S971" s="2"/>
      <c r="T971" s="2"/>
      <c r="U971" s="2"/>
      <c r="V971" s="2"/>
      <c r="W971" s="2"/>
    </row>
    <row r="972" spans="1:23" ht="15.75" customHeight="1" x14ac:dyDescent="0.2">
      <c r="A972" s="2"/>
      <c r="B972" s="2"/>
      <c r="C972" s="2"/>
      <c r="D972" s="2"/>
      <c r="E972" s="2"/>
      <c r="F972" s="2"/>
      <c r="G972" s="291"/>
      <c r="H972" s="291"/>
      <c r="I972" s="496"/>
      <c r="J972" s="496"/>
      <c r="K972" s="291"/>
      <c r="L972" s="291"/>
      <c r="M972" s="291"/>
      <c r="N972" s="291"/>
      <c r="O972" s="2"/>
      <c r="P972" s="2"/>
      <c r="Q972" s="2"/>
      <c r="R972" s="2"/>
      <c r="S972" s="2"/>
      <c r="T972" s="2"/>
      <c r="U972" s="2"/>
      <c r="V972" s="2"/>
      <c r="W972" s="2"/>
    </row>
    <row r="973" spans="1:23" ht="15.75" customHeight="1" x14ac:dyDescent="0.2">
      <c r="A973" s="2"/>
      <c r="B973" s="2"/>
      <c r="C973" s="2"/>
      <c r="D973" s="2"/>
      <c r="E973" s="2"/>
      <c r="F973" s="2"/>
      <c r="G973" s="291"/>
      <c r="H973" s="291"/>
      <c r="I973" s="496"/>
      <c r="J973" s="496"/>
      <c r="K973" s="291"/>
      <c r="L973" s="291"/>
      <c r="M973" s="291"/>
      <c r="N973" s="291"/>
      <c r="O973" s="2"/>
      <c r="P973" s="2"/>
      <c r="Q973" s="2"/>
      <c r="R973" s="2"/>
      <c r="S973" s="2"/>
      <c r="T973" s="2"/>
      <c r="U973" s="2"/>
      <c r="V973" s="2"/>
      <c r="W973" s="2"/>
    </row>
    <row r="974" spans="1:23" ht="15.75" customHeight="1" x14ac:dyDescent="0.2">
      <c r="A974" s="2"/>
      <c r="B974" s="2"/>
      <c r="C974" s="2"/>
      <c r="D974" s="2"/>
      <c r="E974" s="2"/>
      <c r="F974" s="2"/>
      <c r="G974" s="291"/>
      <c r="H974" s="291"/>
      <c r="I974" s="496"/>
      <c r="J974" s="496"/>
      <c r="K974" s="291"/>
      <c r="L974" s="291"/>
      <c r="M974" s="291"/>
      <c r="N974" s="291"/>
      <c r="O974" s="2"/>
      <c r="P974" s="2"/>
      <c r="Q974" s="2"/>
      <c r="R974" s="2"/>
      <c r="S974" s="2"/>
      <c r="T974" s="2"/>
      <c r="U974" s="2"/>
      <c r="V974" s="2"/>
      <c r="W974" s="2"/>
    </row>
    <row r="975" spans="1:23" ht="15.75" customHeight="1" x14ac:dyDescent="0.2">
      <c r="A975" s="2"/>
      <c r="B975" s="2"/>
      <c r="C975" s="2"/>
      <c r="D975" s="2"/>
      <c r="E975" s="2"/>
      <c r="F975" s="2"/>
      <c r="G975" s="291"/>
      <c r="H975" s="291"/>
      <c r="I975" s="496"/>
      <c r="J975" s="496"/>
      <c r="K975" s="291"/>
      <c r="L975" s="291"/>
      <c r="M975" s="291"/>
      <c r="N975" s="291"/>
      <c r="O975" s="2"/>
      <c r="P975" s="2"/>
      <c r="Q975" s="2"/>
      <c r="R975" s="2"/>
      <c r="S975" s="2"/>
      <c r="T975" s="2"/>
      <c r="U975" s="2"/>
      <c r="V975" s="2"/>
      <c r="W975" s="2"/>
    </row>
    <row r="976" spans="1:23" ht="15.75" customHeight="1" x14ac:dyDescent="0.2">
      <c r="A976" s="2"/>
      <c r="B976" s="2"/>
      <c r="C976" s="2"/>
      <c r="D976" s="2"/>
      <c r="E976" s="2"/>
      <c r="F976" s="2"/>
      <c r="G976" s="291"/>
      <c r="H976" s="291"/>
      <c r="I976" s="496"/>
      <c r="J976" s="496"/>
      <c r="K976" s="291"/>
      <c r="L976" s="291"/>
      <c r="M976" s="291"/>
      <c r="N976" s="291"/>
      <c r="O976" s="2"/>
      <c r="P976" s="2"/>
      <c r="Q976" s="2"/>
      <c r="R976" s="2"/>
      <c r="S976" s="2"/>
      <c r="T976" s="2"/>
      <c r="U976" s="2"/>
      <c r="V976" s="2"/>
      <c r="W976" s="2"/>
    </row>
    <row r="977" spans="1:23" ht="15.75" customHeight="1" x14ac:dyDescent="0.2">
      <c r="A977" s="2"/>
      <c r="B977" s="2"/>
      <c r="C977" s="2"/>
      <c r="D977" s="2"/>
      <c r="E977" s="2"/>
      <c r="F977" s="2"/>
      <c r="G977" s="291"/>
      <c r="H977" s="291"/>
      <c r="I977" s="496"/>
      <c r="J977" s="496"/>
      <c r="K977" s="291"/>
      <c r="L977" s="291"/>
      <c r="M977" s="291"/>
      <c r="N977" s="291"/>
      <c r="O977" s="2"/>
      <c r="P977" s="2"/>
      <c r="Q977" s="2"/>
      <c r="R977" s="2"/>
      <c r="S977" s="2"/>
      <c r="T977" s="2"/>
      <c r="U977" s="2"/>
      <c r="V977" s="2"/>
      <c r="W977" s="2"/>
    </row>
    <row r="978" spans="1:23" ht="15.75" customHeight="1" x14ac:dyDescent="0.2">
      <c r="A978" s="2"/>
      <c r="B978" s="2"/>
      <c r="C978" s="2"/>
      <c r="D978" s="2"/>
      <c r="E978" s="2"/>
      <c r="F978" s="2"/>
      <c r="G978" s="291"/>
      <c r="H978" s="291"/>
      <c r="I978" s="496"/>
      <c r="J978" s="496"/>
      <c r="K978" s="291"/>
      <c r="L978" s="291"/>
      <c r="M978" s="291"/>
      <c r="N978" s="291"/>
      <c r="O978" s="2"/>
      <c r="P978" s="2"/>
      <c r="Q978" s="2"/>
      <c r="R978" s="2"/>
      <c r="S978" s="2"/>
      <c r="T978" s="2"/>
      <c r="U978" s="2"/>
      <c r="V978" s="2"/>
      <c r="W978" s="2"/>
    </row>
    <row r="979" spans="1:23" ht="15.75" customHeight="1" x14ac:dyDescent="0.2">
      <c r="A979" s="2"/>
      <c r="B979" s="2"/>
      <c r="C979" s="2"/>
      <c r="D979" s="2"/>
      <c r="E979" s="2"/>
      <c r="F979" s="2"/>
      <c r="G979" s="291"/>
      <c r="H979" s="291"/>
      <c r="I979" s="496"/>
      <c r="J979" s="496"/>
      <c r="K979" s="291"/>
      <c r="L979" s="291"/>
      <c r="M979" s="291"/>
      <c r="N979" s="291"/>
      <c r="O979" s="2"/>
      <c r="P979" s="2"/>
      <c r="Q979" s="2"/>
      <c r="R979" s="2"/>
      <c r="S979" s="2"/>
      <c r="T979" s="2"/>
      <c r="U979" s="2"/>
      <c r="V979" s="2"/>
      <c r="W979" s="2"/>
    </row>
  </sheetData>
  <mergeCells count="44">
    <mergeCell ref="D2:N4"/>
    <mergeCell ref="G10:H10"/>
    <mergeCell ref="I10:J10"/>
    <mergeCell ref="K10:L10"/>
    <mergeCell ref="M10:N10"/>
    <mergeCell ref="B46:F46"/>
    <mergeCell ref="B17:F17"/>
    <mergeCell ref="B18:F18"/>
    <mergeCell ref="B19:B31"/>
    <mergeCell ref="B11:F11"/>
    <mergeCell ref="B12:B14"/>
    <mergeCell ref="B33:F33"/>
    <mergeCell ref="B36:F36"/>
    <mergeCell ref="B39:F39"/>
    <mergeCell ref="B40:B41"/>
    <mergeCell ref="B43:F43"/>
    <mergeCell ref="B78:B81"/>
    <mergeCell ref="B47:F47"/>
    <mergeCell ref="B48:B59"/>
    <mergeCell ref="B61:F61"/>
    <mergeCell ref="B62:B63"/>
    <mergeCell ref="B65:F65"/>
    <mergeCell ref="B66:B67"/>
    <mergeCell ref="B99:B114"/>
    <mergeCell ref="B116:F116"/>
    <mergeCell ref="B117:B147"/>
    <mergeCell ref="B149:F149"/>
    <mergeCell ref="B150:B179"/>
    <mergeCell ref="G46:J46"/>
    <mergeCell ref="G85:J85"/>
    <mergeCell ref="B97:F97"/>
    <mergeCell ref="G97:J97"/>
    <mergeCell ref="B98:F98"/>
    <mergeCell ref="B82:F82"/>
    <mergeCell ref="B85:F85"/>
    <mergeCell ref="B86:F86"/>
    <mergeCell ref="B87:B92"/>
    <mergeCell ref="B93:F93"/>
    <mergeCell ref="B96:G96"/>
    <mergeCell ref="B69:F69"/>
    <mergeCell ref="B70:F70"/>
    <mergeCell ref="B73:F73"/>
    <mergeCell ref="B74:B75"/>
    <mergeCell ref="B77:F77"/>
  </mergeCells>
  <phoneticPr fontId="24" type="noConversion"/>
  <pageMargins left="0.7" right="0.7" top="0.75" bottom="0.75" header="0" footer="0"/>
  <pageSetup orientation="portrait"/>
  <rowBreaks count="1" manualBreakCount="1">
    <brk id="13" man="1"/>
  </rowBreak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Q118"/>
  <sheetViews>
    <sheetView topLeftCell="A98" workbookViewId="0">
      <selection activeCell="L10" sqref="L10"/>
    </sheetView>
  </sheetViews>
  <sheetFormatPr baseColWidth="10" defaultColWidth="11.625" defaultRowHeight="14.25" x14ac:dyDescent="0.2"/>
  <cols>
    <col min="3" max="3" width="19.875" customWidth="1"/>
    <col min="5" max="5" width="11.375" bestFit="1" customWidth="1"/>
    <col min="6" max="6" width="5.625" bestFit="1" customWidth="1"/>
    <col min="9" max="9" width="11.5" bestFit="1" customWidth="1"/>
    <col min="10" max="10" width="12.625" bestFit="1" customWidth="1"/>
    <col min="16" max="17" width="12.625" bestFit="1" customWidth="1"/>
  </cols>
  <sheetData>
    <row r="2" spans="2:9" ht="15" thickBot="1" x14ac:dyDescent="0.25"/>
    <row r="3" spans="2:9" ht="15.75" x14ac:dyDescent="0.2">
      <c r="B3" s="31"/>
      <c r="C3" s="32"/>
      <c r="D3" s="555" t="s">
        <v>0</v>
      </c>
      <c r="E3" s="556"/>
      <c r="F3" s="556"/>
      <c r="G3" s="556"/>
      <c r="H3" s="556"/>
      <c r="I3" s="557"/>
    </row>
    <row r="4" spans="2:9" ht="15.75" x14ac:dyDescent="0.2">
      <c r="B4" s="33"/>
      <c r="C4" s="34"/>
      <c r="D4" s="558"/>
      <c r="E4" s="559"/>
      <c r="F4" s="559"/>
      <c r="G4" s="559"/>
      <c r="H4" s="559"/>
      <c r="I4" s="560"/>
    </row>
    <row r="5" spans="2:9" ht="15.75" x14ac:dyDescent="0.2">
      <c r="B5" s="33"/>
      <c r="C5" s="34"/>
      <c r="D5" s="558"/>
      <c r="E5" s="561"/>
      <c r="F5" s="561"/>
      <c r="G5" s="561"/>
      <c r="H5" s="561"/>
      <c r="I5" s="560"/>
    </row>
    <row r="6" spans="2:9" ht="15.75" x14ac:dyDescent="0.2">
      <c r="B6" s="33"/>
      <c r="C6" s="34"/>
      <c r="D6" s="35" t="s">
        <v>81</v>
      </c>
      <c r="E6" s="36"/>
      <c r="F6" s="36"/>
      <c r="G6" s="36"/>
      <c r="H6" s="36"/>
      <c r="I6" s="34"/>
    </row>
    <row r="7" spans="2:9" ht="15.75" x14ac:dyDescent="0.2">
      <c r="B7" s="33"/>
      <c r="C7" s="34"/>
      <c r="D7" s="35" t="s">
        <v>82</v>
      </c>
      <c r="E7" s="36"/>
      <c r="F7" s="36"/>
      <c r="G7" s="36"/>
      <c r="H7" s="36"/>
      <c r="I7" s="34"/>
    </row>
    <row r="8" spans="2:9" ht="21" thickBot="1" x14ac:dyDescent="0.25">
      <c r="B8" s="37"/>
      <c r="C8" s="38"/>
      <c r="D8" s="39" t="s">
        <v>83</v>
      </c>
      <c r="E8" s="40"/>
      <c r="F8" s="40"/>
      <c r="G8" s="40"/>
      <c r="H8" s="40"/>
      <c r="I8" s="41"/>
    </row>
    <row r="9" spans="2:9" ht="15" x14ac:dyDescent="0.25">
      <c r="B9" s="42" t="s">
        <v>84</v>
      </c>
      <c r="C9" s="43">
        <v>1.1000000000000001</v>
      </c>
      <c r="D9" s="44"/>
      <c r="E9" s="44"/>
      <c r="F9" s="44"/>
      <c r="G9" s="44"/>
      <c r="H9" s="45"/>
      <c r="I9" s="46"/>
    </row>
    <row r="10" spans="2:9" ht="15" thickBot="1" x14ac:dyDescent="0.25">
      <c r="B10" s="47" t="s">
        <v>85</v>
      </c>
      <c r="C10" s="562" t="s">
        <v>114</v>
      </c>
      <c r="D10" s="562"/>
      <c r="E10" s="562"/>
      <c r="F10" s="562"/>
      <c r="G10" s="562"/>
      <c r="H10" s="562"/>
      <c r="I10" s="563"/>
    </row>
    <row r="11" spans="2:9" ht="15.75" thickBot="1" x14ac:dyDescent="0.25">
      <c r="B11" s="564" t="s">
        <v>86</v>
      </c>
      <c r="C11" s="556"/>
      <c r="D11" s="556"/>
      <c r="E11" s="556"/>
      <c r="F11" s="556"/>
      <c r="G11" s="556"/>
      <c r="H11" s="556"/>
      <c r="I11" s="557"/>
    </row>
    <row r="12" spans="2:9" x14ac:dyDescent="0.2">
      <c r="B12" s="565" t="s">
        <v>87</v>
      </c>
      <c r="C12" s="567" t="s">
        <v>16</v>
      </c>
      <c r="D12" s="568"/>
      <c r="E12" s="568"/>
      <c r="F12" s="571" t="s">
        <v>88</v>
      </c>
      <c r="G12" s="573" t="s">
        <v>8</v>
      </c>
      <c r="H12" s="571" t="s">
        <v>89</v>
      </c>
      <c r="I12" s="575" t="s">
        <v>255</v>
      </c>
    </row>
    <row r="13" spans="2:9" ht="27.75" customHeight="1" thickBot="1" x14ac:dyDescent="0.25">
      <c r="B13" s="566"/>
      <c r="C13" s="569"/>
      <c r="D13" s="570"/>
      <c r="E13" s="570"/>
      <c r="F13" s="572"/>
      <c r="G13" s="574"/>
      <c r="H13" s="572"/>
      <c r="I13" s="576"/>
    </row>
    <row r="14" spans="2:9" ht="23.25" thickBot="1" x14ac:dyDescent="0.25">
      <c r="B14" s="48" t="s">
        <v>90</v>
      </c>
      <c r="C14" s="49" t="s">
        <v>91</v>
      </c>
      <c r="D14" s="49" t="s">
        <v>92</v>
      </c>
      <c r="E14" s="49" t="s">
        <v>2</v>
      </c>
      <c r="F14" s="49" t="s">
        <v>93</v>
      </c>
      <c r="G14" s="49" t="s">
        <v>94</v>
      </c>
      <c r="H14" s="49" t="s">
        <v>95</v>
      </c>
      <c r="I14" s="50" t="s">
        <v>96</v>
      </c>
    </row>
    <row r="15" spans="2:9" x14ac:dyDescent="0.2">
      <c r="B15" s="51">
        <v>1</v>
      </c>
      <c r="C15" s="52"/>
      <c r="D15" s="53"/>
      <c r="E15" s="54"/>
      <c r="F15" s="55"/>
      <c r="G15" s="56"/>
      <c r="H15" s="57">
        <f t="shared" ref="H15:H22" si="0">(E15*G15)+(E15*G15*F15)</f>
        <v>0</v>
      </c>
      <c r="I15" s="580">
        <f>SUM(H15:H22)</f>
        <v>0</v>
      </c>
    </row>
    <row r="16" spans="2:9" x14ac:dyDescent="0.2">
      <c r="B16" s="51">
        <v>2</v>
      </c>
      <c r="C16" s="52"/>
      <c r="D16" s="58"/>
      <c r="E16" s="59"/>
      <c r="F16" s="60"/>
      <c r="G16" s="56"/>
      <c r="H16" s="57">
        <f t="shared" si="0"/>
        <v>0</v>
      </c>
      <c r="I16" s="580"/>
    </row>
    <row r="17" spans="2:9" x14ac:dyDescent="0.2">
      <c r="B17" s="51">
        <v>3</v>
      </c>
      <c r="C17" s="52"/>
      <c r="D17" s="58"/>
      <c r="E17" s="59"/>
      <c r="F17" s="60"/>
      <c r="G17" s="56"/>
      <c r="H17" s="57">
        <f t="shared" si="0"/>
        <v>0</v>
      </c>
      <c r="I17" s="580"/>
    </row>
    <row r="18" spans="2:9" x14ac:dyDescent="0.2">
      <c r="B18" s="51">
        <v>4</v>
      </c>
      <c r="C18" s="52"/>
      <c r="D18" s="58"/>
      <c r="E18" s="59"/>
      <c r="F18" s="60"/>
      <c r="G18" s="56"/>
      <c r="H18" s="57">
        <f t="shared" si="0"/>
        <v>0</v>
      </c>
      <c r="I18" s="580"/>
    </row>
    <row r="19" spans="2:9" x14ac:dyDescent="0.2">
      <c r="B19" s="51">
        <v>5</v>
      </c>
      <c r="C19" s="52"/>
      <c r="D19" s="58"/>
      <c r="E19" s="59"/>
      <c r="F19" s="60"/>
      <c r="G19" s="56"/>
      <c r="H19" s="57">
        <f t="shared" si="0"/>
        <v>0</v>
      </c>
      <c r="I19" s="580"/>
    </row>
    <row r="20" spans="2:9" x14ac:dyDescent="0.2">
      <c r="B20" s="51">
        <v>6</v>
      </c>
      <c r="C20" s="52"/>
      <c r="D20" s="58"/>
      <c r="E20" s="59"/>
      <c r="F20" s="60"/>
      <c r="G20" s="56"/>
      <c r="H20" s="57">
        <f t="shared" si="0"/>
        <v>0</v>
      </c>
      <c r="I20" s="580"/>
    </row>
    <row r="21" spans="2:9" x14ac:dyDescent="0.2">
      <c r="B21" s="51">
        <v>7</v>
      </c>
      <c r="C21" s="52"/>
      <c r="D21" s="58"/>
      <c r="E21" s="59"/>
      <c r="F21" s="60"/>
      <c r="G21" s="56"/>
      <c r="H21" s="57">
        <f t="shared" si="0"/>
        <v>0</v>
      </c>
      <c r="I21" s="580"/>
    </row>
    <row r="22" spans="2:9" ht="15" thickBot="1" x14ac:dyDescent="0.25">
      <c r="B22" s="51">
        <v>8</v>
      </c>
      <c r="C22" s="52"/>
      <c r="D22" s="58"/>
      <c r="E22" s="59"/>
      <c r="F22" s="60"/>
      <c r="G22" s="56"/>
      <c r="H22" s="57">
        <f t="shared" si="0"/>
        <v>0</v>
      </c>
      <c r="I22" s="580"/>
    </row>
    <row r="23" spans="2:9" ht="15.75" thickBot="1" x14ac:dyDescent="0.25">
      <c r="B23" s="61" t="s">
        <v>90</v>
      </c>
      <c r="C23" s="61" t="s">
        <v>97</v>
      </c>
      <c r="D23" s="61" t="s">
        <v>92</v>
      </c>
      <c r="E23" s="582" t="s">
        <v>2</v>
      </c>
      <c r="F23" s="583"/>
      <c r="G23" s="61" t="s">
        <v>98</v>
      </c>
      <c r="H23" s="61" t="s">
        <v>99</v>
      </c>
      <c r="I23" s="61" t="s">
        <v>96</v>
      </c>
    </row>
    <row r="24" spans="2:9" ht="24" x14ac:dyDescent="0.2">
      <c r="B24" s="51">
        <v>1</v>
      </c>
      <c r="C24" s="52" t="s">
        <v>100</v>
      </c>
      <c r="D24" s="53" t="s">
        <v>101</v>
      </c>
      <c r="E24" s="584">
        <v>0.67800000000000005</v>
      </c>
      <c r="F24" s="585"/>
      <c r="G24" s="62">
        <v>28682</v>
      </c>
      <c r="H24" s="63">
        <f>G24*E24</f>
        <v>19446.396000000001</v>
      </c>
      <c r="I24" s="579">
        <f>SUM(H24:H25)</f>
        <v>19446.396000000001</v>
      </c>
    </row>
    <row r="25" spans="2:9" ht="15" thickBot="1" x14ac:dyDescent="0.25">
      <c r="B25" s="64">
        <v>2</v>
      </c>
      <c r="C25" s="65" t="s">
        <v>102</v>
      </c>
      <c r="D25" s="66"/>
      <c r="E25" s="581"/>
      <c r="F25" s="581"/>
      <c r="G25" s="67"/>
      <c r="H25" s="68">
        <f>G25*E25</f>
        <v>0</v>
      </c>
      <c r="I25" s="580"/>
    </row>
    <row r="26" spans="2:9" ht="15.75" thickBot="1" x14ac:dyDescent="0.25">
      <c r="B26" s="61" t="s">
        <v>90</v>
      </c>
      <c r="C26" s="61" t="s">
        <v>103</v>
      </c>
      <c r="D26" s="69" t="s">
        <v>92</v>
      </c>
      <c r="E26" s="586" t="s">
        <v>2</v>
      </c>
      <c r="F26" s="587"/>
      <c r="G26" s="70" t="s">
        <v>94</v>
      </c>
      <c r="H26" s="61" t="s">
        <v>95</v>
      </c>
      <c r="I26" s="61" t="s">
        <v>96</v>
      </c>
    </row>
    <row r="27" spans="2:9" ht="15" x14ac:dyDescent="0.2">
      <c r="B27" s="51">
        <v>1</v>
      </c>
      <c r="C27" s="52" t="s">
        <v>104</v>
      </c>
      <c r="D27" s="53" t="s">
        <v>105</v>
      </c>
      <c r="E27" s="588">
        <v>1</v>
      </c>
      <c r="F27" s="589"/>
      <c r="G27" s="57">
        <f>+ROUND(I24*5%,0)</f>
        <v>972</v>
      </c>
      <c r="H27" s="71">
        <f>E27*G27</f>
        <v>972</v>
      </c>
      <c r="I27" s="579">
        <f>SUM(H27:H29)</f>
        <v>972</v>
      </c>
    </row>
    <row r="28" spans="2:9" ht="15" x14ac:dyDescent="0.2">
      <c r="B28" s="64">
        <v>2</v>
      </c>
      <c r="C28" s="72"/>
      <c r="D28" s="58"/>
      <c r="E28" s="588"/>
      <c r="F28" s="589"/>
      <c r="G28" s="57"/>
      <c r="H28" s="73"/>
      <c r="I28" s="580"/>
    </row>
    <row r="29" spans="2:9" ht="15.75" thickBot="1" x14ac:dyDescent="0.25">
      <c r="B29" s="64">
        <v>3</v>
      </c>
      <c r="C29" s="74"/>
      <c r="D29" s="58"/>
      <c r="E29" s="590"/>
      <c r="F29" s="591"/>
      <c r="G29" s="75"/>
      <c r="H29" s="73">
        <f>E29*G29</f>
        <v>0</v>
      </c>
      <c r="I29" s="580"/>
    </row>
    <row r="30" spans="2:9" ht="15.75" thickBot="1" x14ac:dyDescent="0.25">
      <c r="B30" s="61" t="s">
        <v>90</v>
      </c>
      <c r="C30" s="61" t="s">
        <v>106</v>
      </c>
      <c r="D30" s="61" t="s">
        <v>92</v>
      </c>
      <c r="E30" s="582" t="s">
        <v>2</v>
      </c>
      <c r="F30" s="583"/>
      <c r="G30" s="61" t="s">
        <v>94</v>
      </c>
      <c r="H30" s="61" t="s">
        <v>99</v>
      </c>
      <c r="I30" s="61" t="s">
        <v>96</v>
      </c>
    </row>
    <row r="31" spans="2:9" x14ac:dyDescent="0.2">
      <c r="B31" s="51">
        <v>1</v>
      </c>
      <c r="C31" s="52"/>
      <c r="D31" s="53"/>
      <c r="E31" s="577"/>
      <c r="F31" s="578"/>
      <c r="G31" s="62"/>
      <c r="H31" s="63">
        <f>G31*E31</f>
        <v>0</v>
      </c>
      <c r="I31" s="579">
        <f>SUM(H31:H32)</f>
        <v>0</v>
      </c>
    </row>
    <row r="32" spans="2:9" ht="15" thickBot="1" x14ac:dyDescent="0.25">
      <c r="B32" s="64">
        <v>2</v>
      </c>
      <c r="C32" s="65" t="s">
        <v>102</v>
      </c>
      <c r="D32" s="66"/>
      <c r="E32" s="581"/>
      <c r="F32" s="581"/>
      <c r="G32" s="67"/>
      <c r="H32" s="68">
        <f>G32*E32</f>
        <v>0</v>
      </c>
      <c r="I32" s="580"/>
    </row>
    <row r="33" spans="2:10" ht="15.75" thickBot="1" x14ac:dyDescent="0.25">
      <c r="B33" s="76"/>
      <c r="C33" s="77" t="s">
        <v>109</v>
      </c>
      <c r="D33" s="78"/>
      <c r="E33" s="592"/>
      <c r="F33" s="593"/>
      <c r="G33" s="79"/>
      <c r="H33" s="80" t="s">
        <v>102</v>
      </c>
      <c r="I33" s="81">
        <f>I15+I24+I27+I31</f>
        <v>20418.396000000001</v>
      </c>
      <c r="J33" s="99"/>
    </row>
    <row r="34" spans="2:10" x14ac:dyDescent="0.2">
      <c r="B34" s="82"/>
      <c r="C34" s="83"/>
      <c r="D34" s="84"/>
      <c r="E34" s="84" t="s">
        <v>110</v>
      </c>
      <c r="F34" s="84"/>
      <c r="G34" s="85"/>
      <c r="H34" s="86"/>
      <c r="I34" s="87"/>
    </row>
    <row r="35" spans="2:10" x14ac:dyDescent="0.2">
      <c r="B35" s="88"/>
      <c r="C35" s="89"/>
      <c r="D35" s="44"/>
      <c r="E35" s="44"/>
      <c r="F35" s="44"/>
      <c r="G35" s="44"/>
      <c r="H35" s="45"/>
      <c r="I35" s="90"/>
    </row>
    <row r="36" spans="2:10" x14ac:dyDescent="0.2">
      <c r="B36" s="88"/>
      <c r="C36" s="91"/>
      <c r="D36" s="45"/>
      <c r="E36" s="45"/>
      <c r="F36" s="44"/>
      <c r="G36" s="44"/>
      <c r="H36" s="45"/>
      <c r="I36" s="92"/>
    </row>
    <row r="37" spans="2:10" x14ac:dyDescent="0.2">
      <c r="B37" s="93"/>
      <c r="C37" s="44"/>
      <c r="D37" s="45"/>
      <c r="E37" s="45"/>
      <c r="F37" s="594" t="s">
        <v>111</v>
      </c>
      <c r="G37" s="594"/>
      <c r="H37" s="594"/>
      <c r="I37" s="94"/>
    </row>
    <row r="38" spans="2:10" x14ac:dyDescent="0.2">
      <c r="B38" s="93"/>
      <c r="C38" s="95"/>
      <c r="D38" s="45"/>
      <c r="E38" s="45"/>
      <c r="F38" s="95"/>
      <c r="G38" s="95"/>
      <c r="H38" s="95"/>
      <c r="I38" s="92"/>
    </row>
    <row r="39" spans="2:10" ht="15.75" thickBot="1" x14ac:dyDescent="0.25">
      <c r="B39" s="96"/>
      <c r="C39" s="97" t="s">
        <v>112</v>
      </c>
      <c r="D39" s="97"/>
      <c r="E39" s="97"/>
      <c r="F39" s="595" t="s">
        <v>113</v>
      </c>
      <c r="G39" s="596"/>
      <c r="H39" s="596"/>
      <c r="I39" s="98"/>
    </row>
    <row r="41" spans="2:10" ht="15" thickBot="1" x14ac:dyDescent="0.25"/>
    <row r="42" spans="2:10" ht="15.75" x14ac:dyDescent="0.2">
      <c r="B42" s="31"/>
      <c r="C42" s="32"/>
      <c r="D42" s="555" t="s">
        <v>0</v>
      </c>
      <c r="E42" s="556"/>
      <c r="F42" s="556"/>
      <c r="G42" s="556"/>
      <c r="H42" s="556"/>
      <c r="I42" s="557"/>
    </row>
    <row r="43" spans="2:10" ht="15.75" x14ac:dyDescent="0.2">
      <c r="B43" s="33"/>
      <c r="C43" s="34"/>
      <c r="D43" s="558"/>
      <c r="E43" s="559"/>
      <c r="F43" s="559"/>
      <c r="G43" s="559"/>
      <c r="H43" s="559"/>
      <c r="I43" s="560"/>
    </row>
    <row r="44" spans="2:10" ht="15.75" x14ac:dyDescent="0.2">
      <c r="B44" s="33"/>
      <c r="C44" s="34"/>
      <c r="D44" s="558"/>
      <c r="E44" s="561"/>
      <c r="F44" s="561"/>
      <c r="G44" s="561"/>
      <c r="H44" s="561"/>
      <c r="I44" s="560"/>
    </row>
    <row r="45" spans="2:10" ht="15.75" x14ac:dyDescent="0.2">
      <c r="B45" s="33"/>
      <c r="C45" s="34"/>
      <c r="D45" s="35" t="s">
        <v>81</v>
      </c>
      <c r="E45" s="36"/>
      <c r="F45" s="36"/>
      <c r="G45" s="36"/>
      <c r="H45" s="36"/>
      <c r="I45" s="34"/>
    </row>
    <row r="46" spans="2:10" ht="15.75" x14ac:dyDescent="0.2">
      <c r="B46" s="33"/>
      <c r="C46" s="34"/>
      <c r="D46" s="35" t="s">
        <v>82</v>
      </c>
      <c r="E46" s="36"/>
      <c r="F46" s="36"/>
      <c r="G46" s="36"/>
      <c r="H46" s="36"/>
      <c r="I46" s="34"/>
    </row>
    <row r="47" spans="2:10" ht="21" thickBot="1" x14ac:dyDescent="0.25">
      <c r="B47" s="37"/>
      <c r="C47" s="38"/>
      <c r="D47" s="39" t="s">
        <v>83</v>
      </c>
      <c r="E47" s="40"/>
      <c r="F47" s="40"/>
      <c r="G47" s="40"/>
      <c r="H47" s="40"/>
      <c r="I47" s="41"/>
    </row>
    <row r="48" spans="2:10" ht="15" x14ac:dyDescent="0.25">
      <c r="B48" s="42" t="s">
        <v>84</v>
      </c>
      <c r="C48" s="43">
        <v>1.2</v>
      </c>
      <c r="D48" s="44"/>
      <c r="E48" s="44"/>
      <c r="F48" s="44"/>
      <c r="G48" s="44"/>
      <c r="H48" s="45"/>
      <c r="I48" s="46"/>
    </row>
    <row r="49" spans="2:9" ht="15" thickBot="1" x14ac:dyDescent="0.25">
      <c r="B49" s="47" t="s">
        <v>85</v>
      </c>
      <c r="C49" s="562" t="s">
        <v>114</v>
      </c>
      <c r="D49" s="562"/>
      <c r="E49" s="562"/>
      <c r="F49" s="562"/>
      <c r="G49" s="562"/>
      <c r="H49" s="562"/>
      <c r="I49" s="563"/>
    </row>
    <row r="50" spans="2:9" ht="15.75" thickBot="1" x14ac:dyDescent="0.25">
      <c r="B50" s="564" t="s">
        <v>86</v>
      </c>
      <c r="C50" s="556"/>
      <c r="D50" s="556"/>
      <c r="E50" s="556"/>
      <c r="F50" s="556"/>
      <c r="G50" s="556"/>
      <c r="H50" s="556"/>
      <c r="I50" s="557"/>
    </row>
    <row r="51" spans="2:9" x14ac:dyDescent="0.2">
      <c r="B51" s="565" t="s">
        <v>87</v>
      </c>
      <c r="C51" s="567" t="s">
        <v>17</v>
      </c>
      <c r="D51" s="568"/>
      <c r="E51" s="568"/>
      <c r="F51" s="571" t="s">
        <v>88</v>
      </c>
      <c r="G51" s="573" t="s">
        <v>8</v>
      </c>
      <c r="H51" s="571" t="s">
        <v>89</v>
      </c>
      <c r="I51" s="575" t="s">
        <v>255</v>
      </c>
    </row>
    <row r="52" spans="2:9" ht="15" thickBot="1" x14ac:dyDescent="0.25">
      <c r="B52" s="566"/>
      <c r="C52" s="569"/>
      <c r="D52" s="570"/>
      <c r="E52" s="570"/>
      <c r="F52" s="572"/>
      <c r="G52" s="574"/>
      <c r="H52" s="572"/>
      <c r="I52" s="576"/>
    </row>
    <row r="53" spans="2:9" ht="23.25" thickBot="1" x14ac:dyDescent="0.25">
      <c r="B53" s="48" t="s">
        <v>90</v>
      </c>
      <c r="C53" s="49" t="s">
        <v>91</v>
      </c>
      <c r="D53" s="49" t="s">
        <v>92</v>
      </c>
      <c r="E53" s="49" t="s">
        <v>2</v>
      </c>
      <c r="F53" s="49" t="s">
        <v>93</v>
      </c>
      <c r="G53" s="49" t="s">
        <v>94</v>
      </c>
      <c r="H53" s="49" t="s">
        <v>95</v>
      </c>
      <c r="I53" s="50" t="s">
        <v>96</v>
      </c>
    </row>
    <row r="54" spans="2:9" x14ac:dyDescent="0.2">
      <c r="B54" s="51">
        <v>1</v>
      </c>
      <c r="C54" s="52" t="s">
        <v>115</v>
      </c>
      <c r="D54" s="53" t="s">
        <v>24</v>
      </c>
      <c r="E54" s="100">
        <f>0.07*1.05</f>
        <v>7.350000000000001E-2</v>
      </c>
      <c r="F54" s="102">
        <f>+ROUND(E54*5%,0)</f>
        <v>0</v>
      </c>
      <c r="G54" s="56">
        <v>401467</v>
      </c>
      <c r="H54" s="57">
        <f t="shared" ref="H54:H61" si="1">(E54*G54)+(E54*G54*F54)</f>
        <v>29507.824500000002</v>
      </c>
      <c r="I54" s="580">
        <f>SUM(H54:H61)</f>
        <v>29507.824500000002</v>
      </c>
    </row>
    <row r="55" spans="2:9" x14ac:dyDescent="0.2">
      <c r="B55" s="51">
        <v>2</v>
      </c>
      <c r="C55" s="52"/>
      <c r="D55" s="58"/>
      <c r="E55" s="59"/>
      <c r="F55" s="60"/>
      <c r="G55" s="56"/>
      <c r="H55" s="57">
        <f t="shared" si="1"/>
        <v>0</v>
      </c>
      <c r="I55" s="580"/>
    </row>
    <row r="56" spans="2:9" x14ac:dyDescent="0.2">
      <c r="B56" s="51">
        <v>3</v>
      </c>
      <c r="C56" s="52"/>
      <c r="D56" s="58"/>
      <c r="E56" s="59"/>
      <c r="F56" s="60"/>
      <c r="G56" s="56"/>
      <c r="H56" s="57">
        <f t="shared" si="1"/>
        <v>0</v>
      </c>
      <c r="I56" s="580"/>
    </row>
    <row r="57" spans="2:9" x14ac:dyDescent="0.2">
      <c r="B57" s="51">
        <v>4</v>
      </c>
      <c r="C57" s="52"/>
      <c r="D57" s="58"/>
      <c r="E57" s="59"/>
      <c r="F57" s="60"/>
      <c r="G57" s="56"/>
      <c r="H57" s="57">
        <f t="shared" si="1"/>
        <v>0</v>
      </c>
      <c r="I57" s="580"/>
    </row>
    <row r="58" spans="2:9" x14ac:dyDescent="0.2">
      <c r="B58" s="51">
        <v>5</v>
      </c>
      <c r="C58" s="52"/>
      <c r="D58" s="58"/>
      <c r="E58" s="59"/>
      <c r="F58" s="60"/>
      <c r="G58" s="56"/>
      <c r="H58" s="57">
        <f t="shared" si="1"/>
        <v>0</v>
      </c>
      <c r="I58" s="580"/>
    </row>
    <row r="59" spans="2:9" x14ac:dyDescent="0.2">
      <c r="B59" s="51">
        <v>6</v>
      </c>
      <c r="C59" s="52"/>
      <c r="D59" s="58"/>
      <c r="E59" s="59"/>
      <c r="F59" s="60"/>
      <c r="G59" s="56"/>
      <c r="H59" s="57">
        <f t="shared" si="1"/>
        <v>0</v>
      </c>
      <c r="I59" s="580"/>
    </row>
    <row r="60" spans="2:9" x14ac:dyDescent="0.2">
      <c r="B60" s="51">
        <v>7</v>
      </c>
      <c r="C60" s="52"/>
      <c r="D60" s="58"/>
      <c r="E60" s="59"/>
      <c r="F60" s="60"/>
      <c r="G60" s="56"/>
      <c r="H60" s="57">
        <f t="shared" si="1"/>
        <v>0</v>
      </c>
      <c r="I60" s="580"/>
    </row>
    <row r="61" spans="2:9" ht="15" thickBot="1" x14ac:dyDescent="0.25">
      <c r="B61" s="51">
        <v>8</v>
      </c>
      <c r="C61" s="52"/>
      <c r="D61" s="58"/>
      <c r="E61" s="59"/>
      <c r="F61" s="60"/>
      <c r="G61" s="56"/>
      <c r="H61" s="57">
        <f t="shared" si="1"/>
        <v>0</v>
      </c>
      <c r="I61" s="580"/>
    </row>
    <row r="62" spans="2:9" ht="15.75" thickBot="1" x14ac:dyDescent="0.25">
      <c r="B62" s="61" t="s">
        <v>90</v>
      </c>
      <c r="C62" s="61" t="s">
        <v>97</v>
      </c>
      <c r="D62" s="61" t="s">
        <v>92</v>
      </c>
      <c r="E62" s="582" t="s">
        <v>2</v>
      </c>
      <c r="F62" s="583"/>
      <c r="G62" s="61" t="s">
        <v>98</v>
      </c>
      <c r="H62" s="61" t="s">
        <v>99</v>
      </c>
      <c r="I62" s="61" t="s">
        <v>96</v>
      </c>
    </row>
    <row r="63" spans="2:9" ht="24" x14ac:dyDescent="0.2">
      <c r="B63" s="51">
        <v>1</v>
      </c>
      <c r="C63" s="52" t="s">
        <v>100</v>
      </c>
      <c r="D63" s="53" t="s">
        <v>101</v>
      </c>
      <c r="E63" s="584">
        <v>0.2</v>
      </c>
      <c r="F63" s="585"/>
      <c r="G63" s="62">
        <v>28682</v>
      </c>
      <c r="H63" s="63">
        <f>G63*E63</f>
        <v>5736.4000000000005</v>
      </c>
      <c r="I63" s="579">
        <f>SUM(H63:H64)</f>
        <v>5736.4000000000005</v>
      </c>
    </row>
    <row r="64" spans="2:9" ht="15" thickBot="1" x14ac:dyDescent="0.25">
      <c r="B64" s="64">
        <v>2</v>
      </c>
      <c r="C64" s="65" t="s">
        <v>102</v>
      </c>
      <c r="D64" s="66"/>
      <c r="E64" s="581"/>
      <c r="F64" s="581"/>
      <c r="G64" s="67"/>
      <c r="H64" s="68">
        <f>G64*E64</f>
        <v>0</v>
      </c>
      <c r="I64" s="580"/>
    </row>
    <row r="65" spans="2:10" ht="15.75" thickBot="1" x14ac:dyDescent="0.25">
      <c r="B65" s="61" t="s">
        <v>90</v>
      </c>
      <c r="C65" s="61" t="s">
        <v>103</v>
      </c>
      <c r="D65" s="69" t="s">
        <v>92</v>
      </c>
      <c r="E65" s="586" t="s">
        <v>2</v>
      </c>
      <c r="F65" s="587"/>
      <c r="G65" s="70" t="s">
        <v>94</v>
      </c>
      <c r="H65" s="61" t="s">
        <v>95</v>
      </c>
      <c r="I65" s="61" t="s">
        <v>96</v>
      </c>
    </row>
    <row r="66" spans="2:10" ht="15" x14ac:dyDescent="0.2">
      <c r="B66" s="51">
        <v>1</v>
      </c>
      <c r="C66" s="52" t="s">
        <v>104</v>
      </c>
      <c r="D66" s="53" t="s">
        <v>105</v>
      </c>
      <c r="E66" s="588">
        <v>1</v>
      </c>
      <c r="F66" s="589"/>
      <c r="G66" s="57">
        <f>+ROUND(I63*5%,0)</f>
        <v>287</v>
      </c>
      <c r="H66" s="71">
        <f>E66*G66</f>
        <v>287</v>
      </c>
      <c r="I66" s="579">
        <f>SUM(H66:H68)</f>
        <v>287</v>
      </c>
    </row>
    <row r="67" spans="2:10" ht="15" x14ac:dyDescent="0.2">
      <c r="B67" s="64">
        <v>2</v>
      </c>
      <c r="C67" s="72"/>
      <c r="D67" s="58"/>
      <c r="E67" s="588"/>
      <c r="F67" s="589"/>
      <c r="G67" s="57"/>
      <c r="H67" s="73"/>
      <c r="I67" s="580"/>
    </row>
    <row r="68" spans="2:10" ht="15.75" thickBot="1" x14ac:dyDescent="0.25">
      <c r="B68" s="64">
        <v>3</v>
      </c>
      <c r="C68" s="74"/>
      <c r="D68" s="58"/>
      <c r="E68" s="590"/>
      <c r="F68" s="591"/>
      <c r="G68" s="75"/>
      <c r="H68" s="73">
        <f>E68*G68</f>
        <v>0</v>
      </c>
      <c r="I68" s="580"/>
    </row>
    <row r="69" spans="2:10" ht="15.75" thickBot="1" x14ac:dyDescent="0.25">
      <c r="B69" s="61" t="s">
        <v>90</v>
      </c>
      <c r="C69" s="61" t="s">
        <v>106</v>
      </c>
      <c r="D69" s="61" t="s">
        <v>92</v>
      </c>
      <c r="E69" s="582" t="s">
        <v>2</v>
      </c>
      <c r="F69" s="583"/>
      <c r="G69" s="61" t="s">
        <v>94</v>
      </c>
      <c r="H69" s="61" t="s">
        <v>99</v>
      </c>
      <c r="I69" s="61" t="s">
        <v>96</v>
      </c>
    </row>
    <row r="70" spans="2:10" x14ac:dyDescent="0.2">
      <c r="B70" s="51">
        <v>1</v>
      </c>
      <c r="C70" s="52" t="s">
        <v>117</v>
      </c>
      <c r="D70" s="53" t="s">
        <v>118</v>
      </c>
      <c r="E70" s="597">
        <v>1</v>
      </c>
      <c r="F70" s="598"/>
      <c r="G70" s="62">
        <v>1267</v>
      </c>
      <c r="H70" s="63">
        <f>G70*E70</f>
        <v>1267</v>
      </c>
      <c r="I70" s="579">
        <f>SUM(H70:H71)</f>
        <v>1267</v>
      </c>
    </row>
    <row r="71" spans="2:10" ht="15" thickBot="1" x14ac:dyDescent="0.25">
      <c r="B71" s="64">
        <v>2</v>
      </c>
      <c r="C71" s="65" t="s">
        <v>102</v>
      </c>
      <c r="D71" s="66"/>
      <c r="E71" s="581"/>
      <c r="F71" s="581"/>
      <c r="G71" s="67"/>
      <c r="H71" s="68">
        <f>G71*E71</f>
        <v>0</v>
      </c>
      <c r="I71" s="580"/>
    </row>
    <row r="72" spans="2:10" ht="15.75" thickBot="1" x14ac:dyDescent="0.25">
      <c r="B72" s="76"/>
      <c r="C72" s="77" t="s">
        <v>109</v>
      </c>
      <c r="D72" s="78"/>
      <c r="E72" s="592"/>
      <c r="F72" s="593"/>
      <c r="G72" s="79"/>
      <c r="H72" s="80" t="s">
        <v>102</v>
      </c>
      <c r="I72" s="81">
        <f>I54+I63+I66+I70</f>
        <v>36798.224500000004</v>
      </c>
      <c r="J72" s="99"/>
    </row>
    <row r="73" spans="2:10" x14ac:dyDescent="0.2">
      <c r="B73" s="82"/>
      <c r="C73" s="83"/>
      <c r="D73" s="84"/>
      <c r="E73" s="84" t="s">
        <v>110</v>
      </c>
      <c r="F73" s="84"/>
      <c r="G73" s="85"/>
      <c r="H73" s="86"/>
      <c r="I73" s="87"/>
      <c r="J73" s="99"/>
    </row>
    <row r="74" spans="2:10" x14ac:dyDescent="0.2">
      <c r="B74" s="88"/>
      <c r="C74" s="89"/>
      <c r="D74" s="44"/>
      <c r="E74" s="44"/>
      <c r="F74" s="44"/>
      <c r="G74" s="44"/>
      <c r="H74" s="45"/>
      <c r="I74" s="90"/>
    </row>
    <row r="75" spans="2:10" x14ac:dyDescent="0.2">
      <c r="B75" s="88"/>
      <c r="C75" s="91"/>
      <c r="D75" s="45"/>
      <c r="E75" s="45"/>
      <c r="F75" s="44"/>
      <c r="G75" s="44"/>
      <c r="H75" s="45"/>
      <c r="I75" s="92"/>
    </row>
    <row r="76" spans="2:10" x14ac:dyDescent="0.2">
      <c r="B76" s="93"/>
      <c r="C76" s="44"/>
      <c r="D76" s="45"/>
      <c r="E76" s="45"/>
      <c r="F76" s="594" t="s">
        <v>111</v>
      </c>
      <c r="G76" s="594"/>
      <c r="H76" s="594"/>
      <c r="I76" s="94"/>
    </row>
    <row r="77" spans="2:10" x14ac:dyDescent="0.2">
      <c r="B77" s="93"/>
      <c r="C77" s="95"/>
      <c r="D77" s="45"/>
      <c r="E77" s="45"/>
      <c r="F77" s="95"/>
      <c r="G77" s="95"/>
      <c r="H77" s="95"/>
      <c r="I77" s="92"/>
    </row>
    <row r="78" spans="2:10" ht="15.75" thickBot="1" x14ac:dyDescent="0.25">
      <c r="B78" s="96"/>
      <c r="C78" s="97" t="s">
        <v>112</v>
      </c>
      <c r="D78" s="97"/>
      <c r="E78" s="97"/>
      <c r="F78" s="595" t="s">
        <v>113</v>
      </c>
      <c r="G78" s="596"/>
      <c r="H78" s="596"/>
      <c r="I78" s="98"/>
    </row>
    <row r="80" spans="2:10" ht="15" thickBot="1" x14ac:dyDescent="0.25"/>
    <row r="81" spans="2:17" ht="15.75" x14ac:dyDescent="0.2">
      <c r="B81" s="31"/>
      <c r="C81" s="32"/>
      <c r="D81" s="555" t="s">
        <v>0</v>
      </c>
      <c r="E81" s="556"/>
      <c r="F81" s="556"/>
      <c r="G81" s="556"/>
      <c r="H81" s="556"/>
      <c r="I81" s="557"/>
    </row>
    <row r="82" spans="2:17" ht="15.75" x14ac:dyDescent="0.2">
      <c r="B82" s="33"/>
      <c r="C82" s="34"/>
      <c r="D82" s="558"/>
      <c r="E82" s="559"/>
      <c r="F82" s="559"/>
      <c r="G82" s="559"/>
      <c r="H82" s="559"/>
      <c r="I82" s="560"/>
    </row>
    <row r="83" spans="2:17" ht="15.75" x14ac:dyDescent="0.2">
      <c r="B83" s="33"/>
      <c r="C83" s="34"/>
      <c r="D83" s="558"/>
      <c r="E83" s="561"/>
      <c r="F83" s="561"/>
      <c r="G83" s="561"/>
      <c r="H83" s="561"/>
      <c r="I83" s="560"/>
    </row>
    <row r="84" spans="2:17" ht="15.75" x14ac:dyDescent="0.2">
      <c r="B84" s="33"/>
      <c r="C84" s="34"/>
      <c r="D84" s="35" t="s">
        <v>81</v>
      </c>
      <c r="E84" s="36"/>
      <c r="F84" s="36"/>
      <c r="G84" s="36"/>
      <c r="H84" s="36"/>
      <c r="I84" s="34"/>
    </row>
    <row r="85" spans="2:17" ht="15.75" x14ac:dyDescent="0.2">
      <c r="B85" s="33"/>
      <c r="C85" s="34"/>
      <c r="D85" s="35" t="s">
        <v>82</v>
      </c>
      <c r="E85" s="36"/>
      <c r="F85" s="36"/>
      <c r="G85" s="36"/>
      <c r="H85" s="36"/>
      <c r="I85" s="34"/>
    </row>
    <row r="86" spans="2:17" ht="21" thickBot="1" x14ac:dyDescent="0.25">
      <c r="B86" s="37"/>
      <c r="C86" s="38"/>
      <c r="D86" s="39" t="s">
        <v>83</v>
      </c>
      <c r="E86" s="40"/>
      <c r="F86" s="40"/>
      <c r="G86" s="40"/>
      <c r="H86" s="40"/>
      <c r="I86" s="41"/>
    </row>
    <row r="87" spans="2:17" ht="15" x14ac:dyDescent="0.25">
      <c r="B87" s="42" t="s">
        <v>84</v>
      </c>
      <c r="C87" s="43">
        <v>1.3</v>
      </c>
      <c r="D87" s="44"/>
      <c r="E87" s="44"/>
      <c r="F87" s="44"/>
      <c r="G87" s="44"/>
      <c r="H87" s="45"/>
      <c r="I87" s="46"/>
    </row>
    <row r="88" spans="2:17" ht="15" thickBot="1" x14ac:dyDescent="0.25">
      <c r="B88" s="47" t="s">
        <v>85</v>
      </c>
      <c r="C88" s="562" t="s">
        <v>114</v>
      </c>
      <c r="D88" s="562"/>
      <c r="E88" s="562"/>
      <c r="F88" s="562"/>
      <c r="G88" s="562"/>
      <c r="H88" s="562"/>
      <c r="I88" s="563"/>
    </row>
    <row r="89" spans="2:17" ht="15.75" thickBot="1" x14ac:dyDescent="0.25">
      <c r="B89" s="564" t="s">
        <v>86</v>
      </c>
      <c r="C89" s="556"/>
      <c r="D89" s="556"/>
      <c r="E89" s="556"/>
      <c r="F89" s="556"/>
      <c r="G89" s="556"/>
      <c r="H89" s="556"/>
      <c r="I89" s="557"/>
    </row>
    <row r="90" spans="2:17" x14ac:dyDescent="0.2">
      <c r="B90" s="565" t="s">
        <v>87</v>
      </c>
      <c r="C90" s="567" t="s">
        <v>18</v>
      </c>
      <c r="D90" s="568"/>
      <c r="E90" s="568"/>
      <c r="F90" s="571" t="s">
        <v>88</v>
      </c>
      <c r="G90" s="573" t="s">
        <v>8</v>
      </c>
      <c r="H90" s="571" t="s">
        <v>89</v>
      </c>
      <c r="I90" s="575" t="s">
        <v>255</v>
      </c>
    </row>
    <row r="91" spans="2:17" ht="86.25" customHeight="1" thickBot="1" x14ac:dyDescent="0.25">
      <c r="B91" s="566"/>
      <c r="C91" s="569"/>
      <c r="D91" s="570"/>
      <c r="E91" s="570"/>
      <c r="F91" s="572"/>
      <c r="G91" s="574"/>
      <c r="H91" s="572"/>
      <c r="I91" s="576"/>
    </row>
    <row r="92" spans="2:17" ht="23.25" thickBot="1" x14ac:dyDescent="0.25">
      <c r="B92" s="48" t="s">
        <v>90</v>
      </c>
      <c r="C92" s="49" t="s">
        <v>91</v>
      </c>
      <c r="D92" s="49" t="s">
        <v>92</v>
      </c>
      <c r="E92" s="49" t="s">
        <v>2</v>
      </c>
      <c r="F92" s="49" t="s">
        <v>93</v>
      </c>
      <c r="G92" s="49" t="s">
        <v>94</v>
      </c>
      <c r="H92" s="49" t="s">
        <v>95</v>
      </c>
      <c r="I92" s="50" t="s">
        <v>96</v>
      </c>
      <c r="O92" s="103"/>
      <c r="P92" s="104"/>
      <c r="Q92" s="99"/>
    </row>
    <row r="93" spans="2:17" ht="24" x14ac:dyDescent="0.2">
      <c r="B93" s="51">
        <v>1</v>
      </c>
      <c r="C93" s="52" t="s">
        <v>119</v>
      </c>
      <c r="D93" s="53" t="s">
        <v>24</v>
      </c>
      <c r="E93" s="100">
        <v>0.12</v>
      </c>
      <c r="F93" s="101">
        <v>0.05</v>
      </c>
      <c r="G93" s="113">
        <v>449876</v>
      </c>
      <c r="H93" s="57">
        <f>(E93*G93)+(E93*G93*F93)</f>
        <v>56684.375999999997</v>
      </c>
      <c r="I93" s="580">
        <f>SUM(H93:H100)</f>
        <v>270381.42599999998</v>
      </c>
    </row>
    <row r="94" spans="2:17" x14ac:dyDescent="0.2">
      <c r="B94" s="51">
        <v>2</v>
      </c>
      <c r="C94" s="52" t="s">
        <v>120</v>
      </c>
      <c r="D94" s="58" t="s">
        <v>121</v>
      </c>
      <c r="E94" s="105">
        <v>7.46</v>
      </c>
      <c r="F94" s="101">
        <v>0.05</v>
      </c>
      <c r="G94" s="56">
        <v>5100</v>
      </c>
      <c r="H94" s="57">
        <f t="shared" ref="H94:H100" si="2">(E94*G94)+(E94*G94*F94)</f>
        <v>39948.300000000003</v>
      </c>
      <c r="I94" s="580"/>
    </row>
    <row r="95" spans="2:17" ht="36" x14ac:dyDescent="0.2">
      <c r="B95" s="51">
        <v>3</v>
      </c>
      <c r="C95" s="52" t="s">
        <v>122</v>
      </c>
      <c r="D95" s="58" t="s">
        <v>22</v>
      </c>
      <c r="E95" s="59">
        <v>1</v>
      </c>
      <c r="F95" s="101">
        <v>0.05</v>
      </c>
      <c r="G95" s="56">
        <v>94780</v>
      </c>
      <c r="H95" s="57">
        <f t="shared" si="2"/>
        <v>99519</v>
      </c>
      <c r="I95" s="580"/>
      <c r="O95" s="103"/>
      <c r="P95" s="99"/>
      <c r="Q95" s="99"/>
    </row>
    <row r="96" spans="2:17" ht="24" x14ac:dyDescent="0.2">
      <c r="B96" s="51">
        <v>4</v>
      </c>
      <c r="C96" s="52" t="s">
        <v>123</v>
      </c>
      <c r="D96" s="58" t="s">
        <v>22</v>
      </c>
      <c r="E96" s="59">
        <v>1</v>
      </c>
      <c r="F96" s="101">
        <v>0.05</v>
      </c>
      <c r="G96" s="56">
        <v>70695</v>
      </c>
      <c r="H96" s="57">
        <f t="shared" si="2"/>
        <v>74229.75</v>
      </c>
      <c r="I96" s="580"/>
    </row>
    <row r="97" spans="2:16" x14ac:dyDescent="0.2">
      <c r="B97" s="51">
        <v>5</v>
      </c>
      <c r="C97" s="52"/>
      <c r="D97" s="58"/>
      <c r="E97" s="59"/>
      <c r="F97" s="60"/>
      <c r="G97" s="56"/>
      <c r="H97" s="57">
        <f t="shared" si="2"/>
        <v>0</v>
      </c>
      <c r="I97" s="580"/>
    </row>
    <row r="98" spans="2:16" x14ac:dyDescent="0.2">
      <c r="B98" s="51">
        <v>6</v>
      </c>
      <c r="C98" s="52"/>
      <c r="D98" s="58"/>
      <c r="E98" s="59"/>
      <c r="F98" s="60"/>
      <c r="G98" s="56"/>
      <c r="H98" s="57">
        <f t="shared" si="2"/>
        <v>0</v>
      </c>
      <c r="I98" s="580"/>
    </row>
    <row r="99" spans="2:16" x14ac:dyDescent="0.2">
      <c r="B99" s="51">
        <v>7</v>
      </c>
      <c r="C99" s="52"/>
      <c r="D99" s="58"/>
      <c r="E99" s="59"/>
      <c r="F99" s="60"/>
      <c r="G99" s="56"/>
      <c r="H99" s="57">
        <f t="shared" si="2"/>
        <v>0</v>
      </c>
      <c r="I99" s="580"/>
      <c r="O99" s="103"/>
    </row>
    <row r="100" spans="2:16" ht="15" thickBot="1" x14ac:dyDescent="0.25">
      <c r="B100" s="51">
        <v>8</v>
      </c>
      <c r="C100" s="52"/>
      <c r="D100" s="58"/>
      <c r="E100" s="59"/>
      <c r="F100" s="60"/>
      <c r="G100" s="56"/>
      <c r="H100" s="57">
        <f t="shared" si="2"/>
        <v>0</v>
      </c>
      <c r="I100" s="580"/>
      <c r="P100" s="99"/>
    </row>
    <row r="101" spans="2:16" ht="15.75" thickBot="1" x14ac:dyDescent="0.25">
      <c r="B101" s="61" t="s">
        <v>90</v>
      </c>
      <c r="C101" s="61" t="s">
        <v>97</v>
      </c>
      <c r="D101" s="61" t="s">
        <v>92</v>
      </c>
      <c r="E101" s="582" t="s">
        <v>2</v>
      </c>
      <c r="F101" s="583"/>
      <c r="G101" s="61" t="s">
        <v>98</v>
      </c>
      <c r="H101" s="61" t="s">
        <v>99</v>
      </c>
      <c r="I101" s="61" t="s">
        <v>96</v>
      </c>
    </row>
    <row r="102" spans="2:16" ht="24" x14ac:dyDescent="0.2">
      <c r="B102" s="51">
        <v>1</v>
      </c>
      <c r="C102" s="52" t="s">
        <v>100</v>
      </c>
      <c r="D102" s="53" t="s">
        <v>101</v>
      </c>
      <c r="E102" s="584">
        <v>3.1787799999999864</v>
      </c>
      <c r="F102" s="585"/>
      <c r="G102" s="62">
        <v>28682</v>
      </c>
      <c r="H102" s="63">
        <f>G102*E102</f>
        <v>91173.767959999604</v>
      </c>
      <c r="I102" s="579">
        <f>SUM(H102:H103)</f>
        <v>91173.767959999604</v>
      </c>
    </row>
    <row r="103" spans="2:16" ht="15" thickBot="1" x14ac:dyDescent="0.25">
      <c r="B103" s="64">
        <v>2</v>
      </c>
      <c r="C103" s="65" t="s">
        <v>102</v>
      </c>
      <c r="D103" s="66"/>
      <c r="E103" s="581"/>
      <c r="F103" s="581"/>
      <c r="G103" s="67"/>
      <c r="H103" s="68">
        <f>G103*E103</f>
        <v>0</v>
      </c>
      <c r="I103" s="580"/>
    </row>
    <row r="104" spans="2:16" ht="15.75" thickBot="1" x14ac:dyDescent="0.25">
      <c r="B104" s="61" t="s">
        <v>90</v>
      </c>
      <c r="C104" s="61" t="s">
        <v>103</v>
      </c>
      <c r="D104" s="69" t="s">
        <v>92</v>
      </c>
      <c r="E104" s="586" t="s">
        <v>2</v>
      </c>
      <c r="F104" s="587"/>
      <c r="G104" s="70" t="s">
        <v>94</v>
      </c>
      <c r="H104" s="61" t="s">
        <v>95</v>
      </c>
      <c r="I104" s="61" t="s">
        <v>96</v>
      </c>
    </row>
    <row r="105" spans="2:16" ht="15" x14ac:dyDescent="0.2">
      <c r="B105" s="51">
        <v>1</v>
      </c>
      <c r="C105" s="52" t="s">
        <v>104</v>
      </c>
      <c r="D105" s="53" t="s">
        <v>105</v>
      </c>
      <c r="E105" s="588">
        <v>1</v>
      </c>
      <c r="F105" s="589"/>
      <c r="G105" s="57">
        <f>+ROUND(I102*5%,0)</f>
        <v>4559</v>
      </c>
      <c r="H105" s="71">
        <f>E105*G105</f>
        <v>4559</v>
      </c>
      <c r="I105" s="579">
        <f>SUM(H105:H107)</f>
        <v>33059</v>
      </c>
    </row>
    <row r="106" spans="2:16" ht="15" x14ac:dyDescent="0.2">
      <c r="B106" s="64">
        <v>2</v>
      </c>
      <c r="C106" s="72" t="s">
        <v>116</v>
      </c>
      <c r="D106" s="58" t="s">
        <v>256</v>
      </c>
      <c r="E106" s="588">
        <v>0.3</v>
      </c>
      <c r="F106" s="589"/>
      <c r="G106" s="57">
        <v>73000</v>
      </c>
      <c r="H106" s="73">
        <f>E106*G106</f>
        <v>21900</v>
      </c>
      <c r="I106" s="580"/>
    </row>
    <row r="107" spans="2:16" ht="15" x14ac:dyDescent="0.2">
      <c r="B107" s="64">
        <v>3</v>
      </c>
      <c r="C107" s="74" t="s">
        <v>124</v>
      </c>
      <c r="D107" s="58" t="s">
        <v>256</v>
      </c>
      <c r="E107" s="590">
        <v>0.1</v>
      </c>
      <c r="F107" s="591"/>
      <c r="G107" s="75">
        <v>66000</v>
      </c>
      <c r="H107" s="73">
        <f>E107*G107</f>
        <v>6600</v>
      </c>
      <c r="I107" s="580"/>
    </row>
    <row r="108" spans="2:16" s="30" customFormat="1" ht="15.75" thickBot="1" x14ac:dyDescent="0.25">
      <c r="B108" s="93"/>
      <c r="C108" s="106"/>
      <c r="D108" s="107"/>
      <c r="E108" s="108"/>
      <c r="F108" s="109"/>
      <c r="G108" s="110"/>
      <c r="H108" s="111"/>
      <c r="I108" s="112"/>
    </row>
    <row r="109" spans="2:16" ht="15.75" thickBot="1" x14ac:dyDescent="0.25">
      <c r="B109" s="61" t="s">
        <v>90</v>
      </c>
      <c r="C109" s="61" t="s">
        <v>106</v>
      </c>
      <c r="D109" s="61" t="s">
        <v>92</v>
      </c>
      <c r="E109" s="582" t="s">
        <v>2</v>
      </c>
      <c r="F109" s="583"/>
      <c r="G109" s="61" t="s">
        <v>94</v>
      </c>
      <c r="H109" s="61" t="s">
        <v>99</v>
      </c>
      <c r="I109" s="61" t="s">
        <v>96</v>
      </c>
    </row>
    <row r="110" spans="2:16" x14ac:dyDescent="0.2">
      <c r="B110" s="51">
        <v>1</v>
      </c>
      <c r="C110" s="52" t="s">
        <v>117</v>
      </c>
      <c r="D110" s="53" t="s">
        <v>118</v>
      </c>
      <c r="E110" s="597">
        <v>0</v>
      </c>
      <c r="F110" s="598"/>
      <c r="G110" s="62">
        <v>1300</v>
      </c>
      <c r="H110" s="63">
        <f>G110*E110</f>
        <v>0</v>
      </c>
      <c r="I110" s="579">
        <f>SUM(H110:H111)</f>
        <v>0</v>
      </c>
    </row>
    <row r="111" spans="2:16" ht="15" thickBot="1" x14ac:dyDescent="0.25">
      <c r="B111" s="64">
        <v>2</v>
      </c>
      <c r="C111" s="65" t="s">
        <v>102</v>
      </c>
      <c r="D111" s="66"/>
      <c r="E111" s="581"/>
      <c r="F111" s="581"/>
      <c r="G111" s="67"/>
      <c r="H111" s="68">
        <f>G111*E111</f>
        <v>0</v>
      </c>
      <c r="I111" s="580"/>
    </row>
    <row r="112" spans="2:16" ht="15.75" thickBot="1" x14ac:dyDescent="0.25">
      <c r="B112" s="76"/>
      <c r="C112" s="77" t="s">
        <v>109</v>
      </c>
      <c r="D112" s="78"/>
      <c r="E112" s="592"/>
      <c r="F112" s="593"/>
      <c r="G112" s="79"/>
      <c r="H112" s="80" t="s">
        <v>102</v>
      </c>
      <c r="I112" s="81">
        <f>I93+I102+I105+I110</f>
        <v>394614.1939599996</v>
      </c>
      <c r="J112" s="99"/>
    </row>
    <row r="113" spans="2:9" x14ac:dyDescent="0.2">
      <c r="B113" s="82"/>
      <c r="C113" s="83"/>
      <c r="D113" s="84"/>
      <c r="E113" s="84" t="s">
        <v>110</v>
      </c>
      <c r="F113" s="84"/>
      <c r="G113" s="85"/>
      <c r="H113" s="86"/>
      <c r="I113" s="87"/>
    </row>
    <row r="114" spans="2:9" x14ac:dyDescent="0.2">
      <c r="B114" s="88"/>
      <c r="C114" s="89"/>
      <c r="D114" s="44"/>
      <c r="E114" s="44"/>
      <c r="F114" s="44"/>
      <c r="G114" s="44"/>
      <c r="H114" s="45"/>
      <c r="I114" s="90"/>
    </row>
    <row r="115" spans="2:9" x14ac:dyDescent="0.2">
      <c r="B115" s="88"/>
      <c r="C115" s="91"/>
      <c r="D115" s="45"/>
      <c r="E115" s="45"/>
      <c r="F115" s="44"/>
      <c r="G115" s="44"/>
      <c r="H115" s="45"/>
      <c r="I115" s="92"/>
    </row>
    <row r="116" spans="2:9" x14ac:dyDescent="0.2">
      <c r="B116" s="93"/>
      <c r="C116" s="44"/>
      <c r="D116" s="45"/>
      <c r="E116" s="45"/>
      <c r="F116" s="594" t="s">
        <v>111</v>
      </c>
      <c r="G116" s="594"/>
      <c r="H116" s="594"/>
      <c r="I116" s="94"/>
    </row>
    <row r="117" spans="2:9" x14ac:dyDescent="0.2">
      <c r="B117" s="93"/>
      <c r="C117" s="95"/>
      <c r="D117" s="45"/>
      <c r="E117" s="45"/>
      <c r="F117" s="95"/>
      <c r="G117" s="95"/>
      <c r="H117" s="95"/>
      <c r="I117" s="92"/>
    </row>
    <row r="118" spans="2:9" ht="15.75" thickBot="1" x14ac:dyDescent="0.25">
      <c r="B118" s="96"/>
      <c r="C118" s="97" t="s">
        <v>112</v>
      </c>
      <c r="D118" s="97"/>
      <c r="E118" s="97"/>
      <c r="F118" s="595" t="s">
        <v>113</v>
      </c>
      <c r="G118" s="596"/>
      <c r="H118" s="596"/>
      <c r="I118" s="98"/>
    </row>
  </sheetData>
  <mergeCells count="78">
    <mergeCell ref="E112:F112"/>
    <mergeCell ref="F116:H116"/>
    <mergeCell ref="F118:H118"/>
    <mergeCell ref="E105:F105"/>
    <mergeCell ref="I105:I107"/>
    <mergeCell ref="E106:F106"/>
    <mergeCell ref="E107:F107"/>
    <mergeCell ref="E109:F109"/>
    <mergeCell ref="E110:F110"/>
    <mergeCell ref="I110:I111"/>
    <mergeCell ref="E111:F111"/>
    <mergeCell ref="I93:I100"/>
    <mergeCell ref="E101:F101"/>
    <mergeCell ref="E102:F102"/>
    <mergeCell ref="I102:I103"/>
    <mergeCell ref="E103:F103"/>
    <mergeCell ref="E104:F104"/>
    <mergeCell ref="B90:B91"/>
    <mergeCell ref="C90:E91"/>
    <mergeCell ref="F90:F91"/>
    <mergeCell ref="G90:G91"/>
    <mergeCell ref="H90:H91"/>
    <mergeCell ref="I90:I91"/>
    <mergeCell ref="E72:F72"/>
    <mergeCell ref="F76:H76"/>
    <mergeCell ref="F78:H78"/>
    <mergeCell ref="D81:I83"/>
    <mergeCell ref="C88:I88"/>
    <mergeCell ref="B89:I89"/>
    <mergeCell ref="E70:F70"/>
    <mergeCell ref="I70:I71"/>
    <mergeCell ref="E71:F71"/>
    <mergeCell ref="I54:I61"/>
    <mergeCell ref="E62:F62"/>
    <mergeCell ref="E63:F63"/>
    <mergeCell ref="I63:I64"/>
    <mergeCell ref="E64:F64"/>
    <mergeCell ref="E65:F65"/>
    <mergeCell ref="E66:F66"/>
    <mergeCell ref="I66:I68"/>
    <mergeCell ref="E67:F67"/>
    <mergeCell ref="E68:F68"/>
    <mergeCell ref="E69:F69"/>
    <mergeCell ref="I51:I52"/>
    <mergeCell ref="E33:F33"/>
    <mergeCell ref="F37:H37"/>
    <mergeCell ref="F39:H39"/>
    <mergeCell ref="D42:I44"/>
    <mergeCell ref="C49:I49"/>
    <mergeCell ref="B50:I50"/>
    <mergeCell ref="B51:B52"/>
    <mergeCell ref="C51:E52"/>
    <mergeCell ref="F51:F52"/>
    <mergeCell ref="G51:G52"/>
    <mergeCell ref="H51:H52"/>
    <mergeCell ref="E31:F31"/>
    <mergeCell ref="I31:I32"/>
    <mergeCell ref="E32:F32"/>
    <mergeCell ref="I15:I22"/>
    <mergeCell ref="E23:F23"/>
    <mergeCell ref="E24:F24"/>
    <mergeCell ref="I24:I25"/>
    <mergeCell ref="E25:F25"/>
    <mergeCell ref="E26:F26"/>
    <mergeCell ref="E27:F27"/>
    <mergeCell ref="I27:I29"/>
    <mergeCell ref="E28:F28"/>
    <mergeCell ref="E29:F29"/>
    <mergeCell ref="E30:F30"/>
    <mergeCell ref="D3:I5"/>
    <mergeCell ref="C10:I10"/>
    <mergeCell ref="B11:I11"/>
    <mergeCell ref="B12:B13"/>
    <mergeCell ref="C12:E13"/>
    <mergeCell ref="F12:F13"/>
    <mergeCell ref="G12:G13"/>
    <mergeCell ref="H12:H13"/>
    <mergeCell ref="I12:I13"/>
  </mergeCells>
  <hyperlinks>
    <hyperlink ref="C9" location="'OBRA CIVIL'!E5" display="'OBRA CIVIL'!E5" xr:uid="{00000000-0004-0000-0100-000000000000}"/>
    <hyperlink ref="C48" location="'OBRA CIVIL'!E5" display="'OBRA CIVIL'!E5" xr:uid="{00000000-0004-0000-0100-000001000000}"/>
    <hyperlink ref="C87" location="'OBRA CIVIL'!E5" display="'OBRA CIVIL'!E5" xr:uid="{00000000-0004-0000-0100-000002000000}"/>
  </hyperlink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N1975"/>
  <sheetViews>
    <sheetView topLeftCell="A1962" zoomScaleNormal="100" workbookViewId="0">
      <selection activeCell="E1983" sqref="E1983"/>
    </sheetView>
  </sheetViews>
  <sheetFormatPr baseColWidth="10" defaultColWidth="11.625" defaultRowHeight="14.25" x14ac:dyDescent="0.2"/>
  <cols>
    <col min="1" max="2" width="11.625" style="171"/>
    <col min="3" max="3" width="13.625" style="171" customWidth="1"/>
    <col min="4" max="5" width="11.625" style="171"/>
    <col min="6" max="6" width="5.625" style="171" bestFit="1" customWidth="1"/>
    <col min="7" max="9" width="11.625" style="171"/>
    <col min="10" max="10" width="14.125" style="171" bestFit="1" customWidth="1"/>
    <col min="11" max="13" width="11.625" style="171"/>
    <col min="14" max="14" width="11.625" style="171" bestFit="1" customWidth="1"/>
    <col min="15" max="16384" width="11.625" style="171"/>
  </cols>
  <sheetData>
    <row r="1" spans="2:9" ht="15" thickBot="1" x14ac:dyDescent="0.25"/>
    <row r="2" spans="2:9" ht="15.75" x14ac:dyDescent="0.2">
      <c r="B2" s="172"/>
      <c r="C2" s="173"/>
      <c r="D2" s="601" t="s">
        <v>0</v>
      </c>
      <c r="E2" s="602"/>
      <c r="F2" s="602"/>
      <c r="G2" s="602"/>
      <c r="H2" s="602"/>
      <c r="I2" s="603"/>
    </row>
    <row r="3" spans="2:9" ht="15.75" x14ac:dyDescent="0.2">
      <c r="B3" s="174"/>
      <c r="C3" s="175"/>
      <c r="D3" s="604"/>
      <c r="E3" s="605"/>
      <c r="F3" s="605"/>
      <c r="G3" s="605"/>
      <c r="H3" s="605"/>
      <c r="I3" s="606"/>
    </row>
    <row r="4" spans="2:9" ht="15.75" x14ac:dyDescent="0.2">
      <c r="B4" s="174"/>
      <c r="C4" s="175"/>
      <c r="D4" s="604"/>
      <c r="E4" s="607"/>
      <c r="F4" s="607"/>
      <c r="G4" s="607"/>
      <c r="H4" s="607"/>
      <c r="I4" s="606"/>
    </row>
    <row r="5" spans="2:9" ht="15.75" x14ac:dyDescent="0.2">
      <c r="B5" s="174"/>
      <c r="C5" s="175"/>
      <c r="D5" s="176" t="s">
        <v>81</v>
      </c>
      <c r="E5" s="177"/>
      <c r="F5" s="177"/>
      <c r="G5" s="177"/>
      <c r="H5" s="177"/>
      <c r="I5" s="175"/>
    </row>
    <row r="6" spans="2:9" ht="15.75" x14ac:dyDescent="0.2">
      <c r="B6" s="174"/>
      <c r="C6" s="175"/>
      <c r="D6" s="176" t="s">
        <v>82</v>
      </c>
      <c r="E6" s="177"/>
      <c r="F6" s="177"/>
      <c r="G6" s="177"/>
      <c r="H6" s="177"/>
      <c r="I6" s="175"/>
    </row>
    <row r="7" spans="2:9" ht="21" thickBot="1" x14ac:dyDescent="0.25">
      <c r="B7" s="178"/>
      <c r="C7" s="179"/>
      <c r="D7" s="180" t="s">
        <v>83</v>
      </c>
      <c r="E7" s="181"/>
      <c r="F7" s="181"/>
      <c r="G7" s="181"/>
      <c r="H7" s="181"/>
      <c r="I7" s="182"/>
    </row>
    <row r="8" spans="2:9" ht="15" x14ac:dyDescent="0.25">
      <c r="B8" s="183" t="s">
        <v>84</v>
      </c>
      <c r="C8" s="184">
        <v>1.1000000000000001</v>
      </c>
      <c r="D8" s="185"/>
      <c r="E8" s="185"/>
      <c r="F8" s="185"/>
      <c r="G8" s="185"/>
      <c r="H8" s="186"/>
      <c r="I8" s="187"/>
    </row>
    <row r="9" spans="2:9" ht="15" thickBot="1" x14ac:dyDescent="0.25">
      <c r="B9" s="188" t="s">
        <v>85</v>
      </c>
      <c r="C9" s="608" t="s">
        <v>125</v>
      </c>
      <c r="D9" s="608"/>
      <c r="E9" s="608"/>
      <c r="F9" s="608"/>
      <c r="G9" s="608"/>
      <c r="H9" s="608"/>
      <c r="I9" s="609"/>
    </row>
    <row r="10" spans="2:9" ht="15.75" thickBot="1" x14ac:dyDescent="0.25">
      <c r="B10" s="610" t="s">
        <v>86</v>
      </c>
      <c r="C10" s="602"/>
      <c r="D10" s="602"/>
      <c r="E10" s="602"/>
      <c r="F10" s="602"/>
      <c r="G10" s="602"/>
      <c r="H10" s="602"/>
      <c r="I10" s="603"/>
    </row>
    <row r="11" spans="2:9" x14ac:dyDescent="0.2">
      <c r="B11" s="611" t="s">
        <v>87</v>
      </c>
      <c r="C11" s="613" t="s">
        <v>21</v>
      </c>
      <c r="D11" s="614"/>
      <c r="E11" s="614"/>
      <c r="F11" s="617" t="s">
        <v>88</v>
      </c>
      <c r="G11" s="619" t="s">
        <v>8</v>
      </c>
      <c r="H11" s="617" t="s">
        <v>158</v>
      </c>
      <c r="I11" s="621" t="s">
        <v>159</v>
      </c>
    </row>
    <row r="12" spans="2:9" ht="40.5" customHeight="1" thickBot="1" x14ac:dyDescent="0.25">
      <c r="B12" s="612"/>
      <c r="C12" s="615"/>
      <c r="D12" s="616"/>
      <c r="E12" s="616"/>
      <c r="F12" s="618"/>
      <c r="G12" s="620"/>
      <c r="H12" s="618"/>
      <c r="I12" s="622"/>
    </row>
    <row r="13" spans="2:9" ht="23.25" thickBot="1" x14ac:dyDescent="0.25">
      <c r="B13" s="189" t="s">
        <v>90</v>
      </c>
      <c r="C13" s="190" t="s">
        <v>91</v>
      </c>
      <c r="D13" s="190" t="s">
        <v>92</v>
      </c>
      <c r="E13" s="190" t="s">
        <v>2</v>
      </c>
      <c r="F13" s="190" t="s">
        <v>93</v>
      </c>
      <c r="G13" s="190" t="s">
        <v>94</v>
      </c>
      <c r="H13" s="190" t="s">
        <v>95</v>
      </c>
      <c r="I13" s="191" t="s">
        <v>96</v>
      </c>
    </row>
    <row r="14" spans="2:9" x14ac:dyDescent="0.2">
      <c r="B14" s="192">
        <v>1</v>
      </c>
      <c r="C14" s="193"/>
      <c r="D14" s="194"/>
      <c r="E14" s="195"/>
      <c r="F14" s="196"/>
      <c r="G14" s="197"/>
      <c r="H14" s="198">
        <f t="shared" ref="H14:H21" si="0">(E14*G14)+(E14*G14*F14)</f>
        <v>0</v>
      </c>
      <c r="I14" s="623">
        <f>SUM(H14:H21)</f>
        <v>0</v>
      </c>
    </row>
    <row r="15" spans="2:9" x14ac:dyDescent="0.2">
      <c r="B15" s="192">
        <v>2</v>
      </c>
      <c r="C15" s="193"/>
      <c r="D15" s="199"/>
      <c r="E15" s="200"/>
      <c r="F15" s="201"/>
      <c r="G15" s="197"/>
      <c r="H15" s="198">
        <f t="shared" si="0"/>
        <v>0</v>
      </c>
      <c r="I15" s="623"/>
    </row>
    <row r="16" spans="2:9" x14ac:dyDescent="0.2">
      <c r="B16" s="192">
        <v>3</v>
      </c>
      <c r="C16" s="193"/>
      <c r="D16" s="199"/>
      <c r="E16" s="200"/>
      <c r="F16" s="201"/>
      <c r="G16" s="197"/>
      <c r="H16" s="198">
        <f t="shared" si="0"/>
        <v>0</v>
      </c>
      <c r="I16" s="623"/>
    </row>
    <row r="17" spans="2:9" x14ac:dyDescent="0.2">
      <c r="B17" s="192">
        <v>4</v>
      </c>
      <c r="C17" s="193"/>
      <c r="D17" s="199"/>
      <c r="E17" s="200"/>
      <c r="F17" s="201"/>
      <c r="G17" s="197"/>
      <c r="H17" s="198">
        <f t="shared" si="0"/>
        <v>0</v>
      </c>
      <c r="I17" s="623"/>
    </row>
    <row r="18" spans="2:9" x14ac:dyDescent="0.2">
      <c r="B18" s="192">
        <v>5</v>
      </c>
      <c r="C18" s="193"/>
      <c r="D18" s="199"/>
      <c r="E18" s="200"/>
      <c r="F18" s="201"/>
      <c r="G18" s="197"/>
      <c r="H18" s="198">
        <f t="shared" si="0"/>
        <v>0</v>
      </c>
      <c r="I18" s="623"/>
    </row>
    <row r="19" spans="2:9" x14ac:dyDescent="0.2">
      <c r="B19" s="192">
        <v>6</v>
      </c>
      <c r="C19" s="193"/>
      <c r="D19" s="199"/>
      <c r="E19" s="200"/>
      <c r="F19" s="201"/>
      <c r="G19" s="197"/>
      <c r="H19" s="198">
        <f t="shared" si="0"/>
        <v>0</v>
      </c>
      <c r="I19" s="623"/>
    </row>
    <row r="20" spans="2:9" x14ac:dyDescent="0.2">
      <c r="B20" s="192">
        <v>7</v>
      </c>
      <c r="C20" s="193"/>
      <c r="D20" s="199"/>
      <c r="E20" s="200"/>
      <c r="F20" s="201"/>
      <c r="G20" s="197"/>
      <c r="H20" s="198">
        <f t="shared" si="0"/>
        <v>0</v>
      </c>
      <c r="I20" s="623"/>
    </row>
    <row r="21" spans="2:9" ht="15" thickBot="1" x14ac:dyDescent="0.25">
      <c r="B21" s="192">
        <v>8</v>
      </c>
      <c r="C21" s="193"/>
      <c r="D21" s="199"/>
      <c r="E21" s="200"/>
      <c r="F21" s="201"/>
      <c r="G21" s="197"/>
      <c r="H21" s="198">
        <f t="shared" si="0"/>
        <v>0</v>
      </c>
      <c r="I21" s="623"/>
    </row>
    <row r="22" spans="2:9" ht="15.75" thickBot="1" x14ac:dyDescent="0.25">
      <c r="B22" s="202" t="s">
        <v>90</v>
      </c>
      <c r="C22" s="202" t="s">
        <v>97</v>
      </c>
      <c r="D22" s="202" t="s">
        <v>92</v>
      </c>
      <c r="E22" s="624" t="s">
        <v>2</v>
      </c>
      <c r="F22" s="625"/>
      <c r="G22" s="202" t="s">
        <v>98</v>
      </c>
      <c r="H22" s="202" t="s">
        <v>99</v>
      </c>
      <c r="I22" s="202" t="s">
        <v>96</v>
      </c>
    </row>
    <row r="23" spans="2:9" ht="48" x14ac:dyDescent="0.2">
      <c r="B23" s="192">
        <v>1</v>
      </c>
      <c r="C23" s="193" t="s">
        <v>100</v>
      </c>
      <c r="D23" s="194" t="s">
        <v>101</v>
      </c>
      <c r="E23" s="634">
        <v>0.6174857142857143</v>
      </c>
      <c r="F23" s="635"/>
      <c r="G23" s="203">
        <v>28682</v>
      </c>
      <c r="H23" s="204">
        <f>G23*E23</f>
        <v>17710.725257142858</v>
      </c>
      <c r="I23" s="633">
        <f>SUM(H23:H24)</f>
        <v>17710.725257142858</v>
      </c>
    </row>
    <row r="24" spans="2:9" ht="15" thickBot="1" x14ac:dyDescent="0.25">
      <c r="B24" s="205">
        <v>2</v>
      </c>
      <c r="C24" s="206" t="s">
        <v>102</v>
      </c>
      <c r="D24" s="207"/>
      <c r="E24" s="636"/>
      <c r="F24" s="636"/>
      <c r="G24" s="208"/>
      <c r="H24" s="209">
        <f>G24*E24</f>
        <v>0</v>
      </c>
      <c r="I24" s="623"/>
    </row>
    <row r="25" spans="2:9" ht="15.75" thickBot="1" x14ac:dyDescent="0.25">
      <c r="B25" s="202" t="s">
        <v>90</v>
      </c>
      <c r="C25" s="202" t="s">
        <v>103</v>
      </c>
      <c r="D25" s="210" t="s">
        <v>92</v>
      </c>
      <c r="E25" s="599" t="s">
        <v>2</v>
      </c>
      <c r="F25" s="600"/>
      <c r="G25" s="211" t="s">
        <v>94</v>
      </c>
      <c r="H25" s="202" t="s">
        <v>95</v>
      </c>
      <c r="I25" s="202" t="s">
        <v>96</v>
      </c>
    </row>
    <row r="26" spans="2:9" ht="24" x14ac:dyDescent="0.2">
      <c r="B26" s="192">
        <v>1</v>
      </c>
      <c r="C26" s="193" t="s">
        <v>104</v>
      </c>
      <c r="D26" s="194" t="s">
        <v>105</v>
      </c>
      <c r="E26" s="631">
        <v>1</v>
      </c>
      <c r="F26" s="632"/>
      <c r="G26" s="198">
        <f>+ROUND(I23*5%,0)</f>
        <v>886</v>
      </c>
      <c r="H26" s="212">
        <f>E26*G26</f>
        <v>886</v>
      </c>
      <c r="I26" s="633">
        <f>SUM(H26:H28)</f>
        <v>886</v>
      </c>
    </row>
    <row r="27" spans="2:9" ht="15" x14ac:dyDescent="0.2">
      <c r="B27" s="205">
        <v>2</v>
      </c>
      <c r="C27" s="213"/>
      <c r="D27" s="199"/>
      <c r="E27" s="631"/>
      <c r="F27" s="632"/>
      <c r="G27" s="198"/>
      <c r="H27" s="214"/>
      <c r="I27" s="623"/>
    </row>
    <row r="28" spans="2:9" ht="15.75" thickBot="1" x14ac:dyDescent="0.25">
      <c r="B28" s="205">
        <v>3</v>
      </c>
      <c r="C28" s="215"/>
      <c r="D28" s="199"/>
      <c r="E28" s="640"/>
      <c r="F28" s="641"/>
      <c r="G28" s="216"/>
      <c r="H28" s="214">
        <f>E28*G28</f>
        <v>0</v>
      </c>
      <c r="I28" s="623"/>
    </row>
    <row r="29" spans="2:9" ht="15.75" thickBot="1" x14ac:dyDescent="0.25">
      <c r="B29" s="202" t="s">
        <v>90</v>
      </c>
      <c r="C29" s="202" t="s">
        <v>106</v>
      </c>
      <c r="D29" s="202" t="s">
        <v>92</v>
      </c>
      <c r="E29" s="624" t="s">
        <v>2</v>
      </c>
      <c r="F29" s="625"/>
      <c r="G29" s="202" t="s">
        <v>94</v>
      </c>
      <c r="H29" s="202" t="s">
        <v>99</v>
      </c>
      <c r="I29" s="202" t="s">
        <v>96</v>
      </c>
    </row>
    <row r="30" spans="2:9" x14ac:dyDescent="0.2">
      <c r="B30" s="192">
        <v>1</v>
      </c>
      <c r="C30" s="193"/>
      <c r="D30" s="194"/>
      <c r="E30" s="642">
        <v>0.1111111111111111</v>
      </c>
      <c r="F30" s="643"/>
      <c r="G30" s="203">
        <v>1300</v>
      </c>
      <c r="H30" s="204">
        <f>G30*E30</f>
        <v>144.44444444444443</v>
      </c>
      <c r="I30" s="633">
        <f>SUM(H30:H31)</f>
        <v>144.44444444444443</v>
      </c>
    </row>
    <row r="31" spans="2:9" ht="15" thickBot="1" x14ac:dyDescent="0.25">
      <c r="B31" s="205">
        <v>2</v>
      </c>
      <c r="C31" s="206" t="s">
        <v>102</v>
      </c>
      <c r="D31" s="207"/>
      <c r="E31" s="636"/>
      <c r="F31" s="636"/>
      <c r="G31" s="208"/>
      <c r="H31" s="209">
        <f>G31*E31</f>
        <v>0</v>
      </c>
      <c r="I31" s="623"/>
    </row>
    <row r="32" spans="2:9" ht="15.75" thickBot="1" x14ac:dyDescent="0.25">
      <c r="B32" s="217"/>
      <c r="C32" s="218" t="s">
        <v>109</v>
      </c>
      <c r="D32" s="219"/>
      <c r="E32" s="626"/>
      <c r="F32" s="627"/>
      <c r="G32" s="220"/>
      <c r="H32" s="221" t="s">
        <v>102</v>
      </c>
      <c r="I32" s="222">
        <f>I14+I23+I26+I30</f>
        <v>18741.169701587303</v>
      </c>
    </row>
    <row r="33" spans="2:9" x14ac:dyDescent="0.2">
      <c r="B33" s="223"/>
      <c r="C33" s="224"/>
      <c r="D33" s="225"/>
      <c r="E33" s="225" t="s">
        <v>110</v>
      </c>
      <c r="F33" s="225"/>
      <c r="G33" s="226"/>
      <c r="H33" s="227"/>
      <c r="I33" s="228"/>
    </row>
    <row r="34" spans="2:9" x14ac:dyDescent="0.2">
      <c r="B34" s="229"/>
      <c r="C34" s="230"/>
      <c r="D34" s="185"/>
      <c r="E34" s="185"/>
      <c r="F34" s="185"/>
      <c r="G34" s="185"/>
      <c r="H34" s="186"/>
      <c r="I34" s="231"/>
    </row>
    <row r="35" spans="2:9" x14ac:dyDescent="0.2">
      <c r="B35" s="229"/>
      <c r="C35" s="232"/>
      <c r="D35" s="186"/>
      <c r="E35" s="186"/>
      <c r="F35" s="185"/>
      <c r="G35" s="185"/>
      <c r="H35" s="186"/>
      <c r="I35" s="233"/>
    </row>
    <row r="36" spans="2:9" x14ac:dyDescent="0.2">
      <c r="B36" s="234"/>
      <c r="C36" s="185"/>
      <c r="D36" s="186"/>
      <c r="E36" s="186"/>
      <c r="F36" s="628" t="s">
        <v>111</v>
      </c>
      <c r="G36" s="628"/>
      <c r="H36" s="628"/>
      <c r="I36" s="235"/>
    </row>
    <row r="37" spans="2:9" x14ac:dyDescent="0.2">
      <c r="B37" s="234"/>
      <c r="C37" s="236"/>
      <c r="D37" s="186"/>
      <c r="E37" s="186"/>
      <c r="F37" s="236"/>
      <c r="G37" s="236"/>
      <c r="H37" s="236"/>
      <c r="I37" s="233"/>
    </row>
    <row r="38" spans="2:9" ht="15.75" thickBot="1" x14ac:dyDescent="0.25">
      <c r="B38" s="237"/>
      <c r="C38" s="238" t="s">
        <v>112</v>
      </c>
      <c r="D38" s="238"/>
      <c r="E38" s="238"/>
      <c r="F38" s="629" t="s">
        <v>113</v>
      </c>
      <c r="G38" s="630"/>
      <c r="H38" s="630"/>
      <c r="I38" s="239"/>
    </row>
    <row r="40" spans="2:9" ht="15" thickBot="1" x14ac:dyDescent="0.25"/>
    <row r="41" spans="2:9" ht="15.75" x14ac:dyDescent="0.2">
      <c r="B41" s="172"/>
      <c r="C41" s="173"/>
      <c r="D41" s="601" t="s">
        <v>0</v>
      </c>
      <c r="E41" s="602"/>
      <c r="F41" s="602"/>
      <c r="G41" s="602"/>
      <c r="H41" s="602"/>
      <c r="I41" s="603"/>
    </row>
    <row r="42" spans="2:9" ht="15.75" x14ac:dyDescent="0.2">
      <c r="B42" s="174"/>
      <c r="C42" s="175"/>
      <c r="D42" s="604"/>
      <c r="E42" s="605"/>
      <c r="F42" s="605"/>
      <c r="G42" s="605"/>
      <c r="H42" s="605"/>
      <c r="I42" s="606"/>
    </row>
    <row r="43" spans="2:9" ht="15.75" x14ac:dyDescent="0.2">
      <c r="B43" s="174"/>
      <c r="C43" s="175"/>
      <c r="D43" s="604"/>
      <c r="E43" s="607"/>
      <c r="F43" s="607"/>
      <c r="G43" s="607"/>
      <c r="H43" s="607"/>
      <c r="I43" s="606"/>
    </row>
    <row r="44" spans="2:9" ht="15.75" x14ac:dyDescent="0.2">
      <c r="B44" s="174"/>
      <c r="C44" s="175"/>
      <c r="D44" s="176" t="s">
        <v>81</v>
      </c>
      <c r="E44" s="177"/>
      <c r="F44" s="177"/>
      <c r="G44" s="177"/>
      <c r="H44" s="177"/>
      <c r="I44" s="175"/>
    </row>
    <row r="45" spans="2:9" ht="15.75" x14ac:dyDescent="0.2">
      <c r="B45" s="174"/>
      <c r="C45" s="175"/>
      <c r="D45" s="176" t="s">
        <v>82</v>
      </c>
      <c r="E45" s="177"/>
      <c r="F45" s="177"/>
      <c r="G45" s="177"/>
      <c r="H45" s="177"/>
      <c r="I45" s="175"/>
    </row>
    <row r="46" spans="2:9" ht="21" thickBot="1" x14ac:dyDescent="0.25">
      <c r="B46" s="178"/>
      <c r="C46" s="179"/>
      <c r="D46" s="180" t="s">
        <v>83</v>
      </c>
      <c r="E46" s="181"/>
      <c r="F46" s="181"/>
      <c r="G46" s="181"/>
      <c r="H46" s="181"/>
      <c r="I46" s="182"/>
    </row>
    <row r="47" spans="2:9" ht="15" x14ac:dyDescent="0.25">
      <c r="B47" s="183" t="s">
        <v>84</v>
      </c>
      <c r="C47" s="184">
        <v>1.2</v>
      </c>
      <c r="D47" s="185"/>
      <c r="E47" s="185"/>
      <c r="F47" s="185"/>
      <c r="G47" s="185"/>
      <c r="H47" s="186"/>
      <c r="I47" s="187"/>
    </row>
    <row r="48" spans="2:9" ht="15" thickBot="1" x14ac:dyDescent="0.25">
      <c r="B48" s="188" t="s">
        <v>85</v>
      </c>
      <c r="C48" s="608" t="s">
        <v>125</v>
      </c>
      <c r="D48" s="608"/>
      <c r="E48" s="608"/>
      <c r="F48" s="608"/>
      <c r="G48" s="608"/>
      <c r="H48" s="608"/>
      <c r="I48" s="609"/>
    </row>
    <row r="49" spans="2:9" ht="15.75" thickBot="1" x14ac:dyDescent="0.25">
      <c r="B49" s="610" t="s">
        <v>86</v>
      </c>
      <c r="C49" s="602"/>
      <c r="D49" s="602"/>
      <c r="E49" s="602"/>
      <c r="F49" s="602"/>
      <c r="G49" s="602"/>
      <c r="H49" s="602"/>
      <c r="I49" s="603"/>
    </row>
    <row r="50" spans="2:9" x14ac:dyDescent="0.2">
      <c r="B50" s="611" t="s">
        <v>87</v>
      </c>
      <c r="C50" s="613" t="s">
        <v>23</v>
      </c>
      <c r="D50" s="614"/>
      <c r="E50" s="614"/>
      <c r="F50" s="617" t="s">
        <v>88</v>
      </c>
      <c r="G50" s="619" t="s">
        <v>126</v>
      </c>
      <c r="H50" s="617" t="s">
        <v>158</v>
      </c>
      <c r="I50" s="621" t="s">
        <v>159</v>
      </c>
    </row>
    <row r="51" spans="2:9" ht="30.75" customHeight="1" thickBot="1" x14ac:dyDescent="0.25">
      <c r="B51" s="612"/>
      <c r="C51" s="615"/>
      <c r="D51" s="616"/>
      <c r="E51" s="616"/>
      <c r="F51" s="618"/>
      <c r="G51" s="620"/>
      <c r="H51" s="618"/>
      <c r="I51" s="622"/>
    </row>
    <row r="52" spans="2:9" ht="23.25" thickBot="1" x14ac:dyDescent="0.25">
      <c r="B52" s="189" t="s">
        <v>90</v>
      </c>
      <c r="C52" s="190" t="s">
        <v>91</v>
      </c>
      <c r="D52" s="190" t="s">
        <v>92</v>
      </c>
      <c r="E52" s="190" t="s">
        <v>2</v>
      </c>
      <c r="F52" s="190" t="s">
        <v>93</v>
      </c>
      <c r="G52" s="190" t="s">
        <v>94</v>
      </c>
      <c r="H52" s="190" t="s">
        <v>95</v>
      </c>
      <c r="I52" s="191" t="s">
        <v>96</v>
      </c>
    </row>
    <row r="53" spans="2:9" x14ac:dyDescent="0.2">
      <c r="B53" s="192">
        <v>1</v>
      </c>
      <c r="C53" s="193"/>
      <c r="D53" s="194"/>
      <c r="E53" s="240"/>
      <c r="F53" s="241">
        <f>+ROUND(E53*5%,0)</f>
        <v>0</v>
      </c>
      <c r="G53" s="197"/>
      <c r="H53" s="198">
        <f t="shared" ref="H53:H60" si="1">(E53*G53)+(E53*G53*F53)</f>
        <v>0</v>
      </c>
      <c r="I53" s="623">
        <f>SUM(H53:H60)</f>
        <v>0</v>
      </c>
    </row>
    <row r="54" spans="2:9" x14ac:dyDescent="0.2">
      <c r="B54" s="192">
        <v>2</v>
      </c>
      <c r="C54" s="193"/>
      <c r="D54" s="199"/>
      <c r="E54" s="200"/>
      <c r="F54" s="201"/>
      <c r="G54" s="197"/>
      <c r="H54" s="198">
        <f t="shared" si="1"/>
        <v>0</v>
      </c>
      <c r="I54" s="623"/>
    </row>
    <row r="55" spans="2:9" x14ac:dyDescent="0.2">
      <c r="B55" s="192">
        <v>3</v>
      </c>
      <c r="C55" s="193"/>
      <c r="D55" s="199"/>
      <c r="E55" s="200"/>
      <c r="F55" s="201"/>
      <c r="G55" s="197"/>
      <c r="H55" s="198">
        <f t="shared" si="1"/>
        <v>0</v>
      </c>
      <c r="I55" s="623"/>
    </row>
    <row r="56" spans="2:9" x14ac:dyDescent="0.2">
      <c r="B56" s="192">
        <v>4</v>
      </c>
      <c r="C56" s="193"/>
      <c r="D56" s="199"/>
      <c r="E56" s="200"/>
      <c r="F56" s="201"/>
      <c r="G56" s="197"/>
      <c r="H56" s="198">
        <f t="shared" si="1"/>
        <v>0</v>
      </c>
      <c r="I56" s="623"/>
    </row>
    <row r="57" spans="2:9" x14ac:dyDescent="0.2">
      <c r="B57" s="192">
        <v>5</v>
      </c>
      <c r="C57" s="193"/>
      <c r="D57" s="199"/>
      <c r="E57" s="200"/>
      <c r="F57" s="201"/>
      <c r="G57" s="197"/>
      <c r="H57" s="198">
        <f t="shared" si="1"/>
        <v>0</v>
      </c>
      <c r="I57" s="623"/>
    </row>
    <row r="58" spans="2:9" x14ac:dyDescent="0.2">
      <c r="B58" s="192">
        <v>6</v>
      </c>
      <c r="C58" s="193"/>
      <c r="D58" s="199"/>
      <c r="E58" s="200"/>
      <c r="F58" s="201"/>
      <c r="G58" s="197"/>
      <c r="H58" s="198">
        <f t="shared" si="1"/>
        <v>0</v>
      </c>
      <c r="I58" s="623"/>
    </row>
    <row r="59" spans="2:9" x14ac:dyDescent="0.2">
      <c r="B59" s="192">
        <v>7</v>
      </c>
      <c r="C59" s="193"/>
      <c r="D59" s="199"/>
      <c r="E59" s="200"/>
      <c r="F59" s="201"/>
      <c r="G59" s="197"/>
      <c r="H59" s="198">
        <f t="shared" si="1"/>
        <v>0</v>
      </c>
      <c r="I59" s="623"/>
    </row>
    <row r="60" spans="2:9" ht="15" thickBot="1" x14ac:dyDescent="0.25">
      <c r="B60" s="192">
        <v>8</v>
      </c>
      <c r="C60" s="193"/>
      <c r="D60" s="199"/>
      <c r="E60" s="200"/>
      <c r="F60" s="201"/>
      <c r="G60" s="197"/>
      <c r="H60" s="198">
        <f t="shared" si="1"/>
        <v>0</v>
      </c>
      <c r="I60" s="623"/>
    </row>
    <row r="61" spans="2:9" ht="15.75" thickBot="1" x14ac:dyDescent="0.25">
      <c r="B61" s="202" t="s">
        <v>90</v>
      </c>
      <c r="C61" s="202" t="s">
        <v>97</v>
      </c>
      <c r="D61" s="202" t="s">
        <v>92</v>
      </c>
      <c r="E61" s="624" t="s">
        <v>2</v>
      </c>
      <c r="F61" s="625"/>
      <c r="G61" s="202" t="s">
        <v>98</v>
      </c>
      <c r="H61" s="202" t="s">
        <v>99</v>
      </c>
      <c r="I61" s="202" t="s">
        <v>96</v>
      </c>
    </row>
    <row r="62" spans="2:9" ht="48" x14ac:dyDescent="0.2">
      <c r="B62" s="192">
        <v>1</v>
      </c>
      <c r="C62" s="193" t="s">
        <v>100</v>
      </c>
      <c r="D62" s="194" t="s">
        <v>101</v>
      </c>
      <c r="E62" s="634">
        <v>0.67800000000000005</v>
      </c>
      <c r="F62" s="635"/>
      <c r="G62" s="203">
        <v>28682</v>
      </c>
      <c r="H62" s="204">
        <f>G62*E62</f>
        <v>19446.396000000001</v>
      </c>
      <c r="I62" s="633">
        <f>SUM(H62:H63)</f>
        <v>19446.396000000001</v>
      </c>
    </row>
    <row r="63" spans="2:9" ht="15" thickBot="1" x14ac:dyDescent="0.25">
      <c r="B63" s="205">
        <v>2</v>
      </c>
      <c r="C63" s="206" t="s">
        <v>102</v>
      </c>
      <c r="D63" s="207"/>
      <c r="E63" s="636"/>
      <c r="F63" s="636"/>
      <c r="G63" s="208"/>
      <c r="H63" s="209">
        <f>G63*E63</f>
        <v>0</v>
      </c>
      <c r="I63" s="623"/>
    </row>
    <row r="64" spans="2:9" ht="15.75" thickBot="1" x14ac:dyDescent="0.25">
      <c r="B64" s="202" t="s">
        <v>90</v>
      </c>
      <c r="C64" s="202" t="s">
        <v>103</v>
      </c>
      <c r="D64" s="210" t="s">
        <v>92</v>
      </c>
      <c r="E64" s="599" t="s">
        <v>2</v>
      </c>
      <c r="F64" s="600"/>
      <c r="G64" s="211" t="s">
        <v>94</v>
      </c>
      <c r="H64" s="202" t="s">
        <v>95</v>
      </c>
      <c r="I64" s="202" t="s">
        <v>96</v>
      </c>
    </row>
    <row r="65" spans="2:9" ht="24" x14ac:dyDescent="0.2">
      <c r="B65" s="192">
        <v>1</v>
      </c>
      <c r="C65" s="193" t="s">
        <v>104</v>
      </c>
      <c r="D65" s="194" t="s">
        <v>105</v>
      </c>
      <c r="E65" s="631">
        <v>1</v>
      </c>
      <c r="F65" s="632"/>
      <c r="G65" s="198">
        <f>+ROUND(I62*5%,0)</f>
        <v>972</v>
      </c>
      <c r="H65" s="212">
        <f>E65*G65</f>
        <v>972</v>
      </c>
      <c r="I65" s="633">
        <f>SUM(H65:H67)</f>
        <v>972</v>
      </c>
    </row>
    <row r="66" spans="2:9" ht="15" x14ac:dyDescent="0.2">
      <c r="B66" s="205">
        <v>2</v>
      </c>
      <c r="C66" s="213"/>
      <c r="D66" s="199"/>
      <c r="E66" s="631"/>
      <c r="F66" s="632"/>
      <c r="G66" s="198"/>
      <c r="H66" s="214"/>
      <c r="I66" s="623"/>
    </row>
    <row r="67" spans="2:9" ht="15.75" thickBot="1" x14ac:dyDescent="0.25">
      <c r="B67" s="205">
        <v>3</v>
      </c>
      <c r="C67" s="215"/>
      <c r="D67" s="199"/>
      <c r="E67" s="640"/>
      <c r="F67" s="641"/>
      <c r="G67" s="216"/>
      <c r="H67" s="214">
        <f>E67*G67</f>
        <v>0</v>
      </c>
      <c r="I67" s="623"/>
    </row>
    <row r="68" spans="2:9" ht="15.75" thickBot="1" x14ac:dyDescent="0.25">
      <c r="B68" s="202" t="s">
        <v>90</v>
      </c>
      <c r="C68" s="202" t="s">
        <v>106</v>
      </c>
      <c r="D68" s="202" t="s">
        <v>92</v>
      </c>
      <c r="E68" s="624" t="s">
        <v>2</v>
      </c>
      <c r="F68" s="625"/>
      <c r="G68" s="202" t="s">
        <v>94</v>
      </c>
      <c r="H68" s="202" t="s">
        <v>99</v>
      </c>
      <c r="I68" s="202" t="s">
        <v>96</v>
      </c>
    </row>
    <row r="69" spans="2:9" x14ac:dyDescent="0.2">
      <c r="B69" s="192">
        <v>1</v>
      </c>
      <c r="C69" s="193"/>
      <c r="D69" s="194"/>
      <c r="E69" s="644">
        <v>1.3</v>
      </c>
      <c r="F69" s="645"/>
      <c r="G69" s="203">
        <v>1300</v>
      </c>
      <c r="H69" s="204">
        <f>+G69*E69</f>
        <v>1690</v>
      </c>
      <c r="I69" s="633">
        <f>SUM(H69:H70)</f>
        <v>1690</v>
      </c>
    </row>
    <row r="70" spans="2:9" ht="15" thickBot="1" x14ac:dyDescent="0.25">
      <c r="B70" s="205">
        <v>2</v>
      </c>
      <c r="C70" s="206" t="s">
        <v>102</v>
      </c>
      <c r="D70" s="207"/>
      <c r="E70" s="636"/>
      <c r="F70" s="636"/>
      <c r="G70" s="208"/>
      <c r="H70" s="209">
        <f>G70*E70</f>
        <v>0</v>
      </c>
      <c r="I70" s="623"/>
    </row>
    <row r="71" spans="2:9" ht="15.75" thickBot="1" x14ac:dyDescent="0.25">
      <c r="B71" s="217"/>
      <c r="C71" s="218" t="s">
        <v>109</v>
      </c>
      <c r="D71" s="219"/>
      <c r="E71" s="626"/>
      <c r="F71" s="627"/>
      <c r="G71" s="220"/>
      <c r="H71" s="221" t="s">
        <v>102</v>
      </c>
      <c r="I71" s="222">
        <f>I53+I62+I65+I69</f>
        <v>22108.396000000001</v>
      </c>
    </row>
    <row r="72" spans="2:9" x14ac:dyDescent="0.2">
      <c r="B72" s="223"/>
      <c r="C72" s="224"/>
      <c r="D72" s="225"/>
      <c r="E72" s="225" t="s">
        <v>110</v>
      </c>
      <c r="F72" s="225"/>
      <c r="G72" s="226"/>
      <c r="H72" s="227"/>
      <c r="I72" s="228"/>
    </row>
    <row r="73" spans="2:9" x14ac:dyDescent="0.2">
      <c r="B73" s="229"/>
      <c r="C73" s="230"/>
      <c r="D73" s="185"/>
      <c r="E73" s="185"/>
      <c r="F73" s="185"/>
      <c r="G73" s="185"/>
      <c r="H73" s="186"/>
      <c r="I73" s="231"/>
    </row>
    <row r="74" spans="2:9" x14ac:dyDescent="0.2">
      <c r="B74" s="229"/>
      <c r="C74" s="232"/>
      <c r="D74" s="186"/>
      <c r="E74" s="186"/>
      <c r="F74" s="185"/>
      <c r="G74" s="185"/>
      <c r="H74" s="186"/>
      <c r="I74" s="233"/>
    </row>
    <row r="75" spans="2:9" x14ac:dyDescent="0.2">
      <c r="B75" s="234"/>
      <c r="C75" s="185"/>
      <c r="D75" s="186"/>
      <c r="E75" s="186"/>
      <c r="F75" s="628" t="s">
        <v>111</v>
      </c>
      <c r="G75" s="628"/>
      <c r="H75" s="628"/>
      <c r="I75" s="235"/>
    </row>
    <row r="76" spans="2:9" x14ac:dyDescent="0.2">
      <c r="B76" s="234"/>
      <c r="C76" s="236"/>
      <c r="D76" s="186"/>
      <c r="E76" s="186"/>
      <c r="F76" s="236"/>
      <c r="G76" s="236"/>
      <c r="H76" s="236"/>
      <c r="I76" s="233"/>
    </row>
    <row r="77" spans="2:9" ht="15.75" thickBot="1" x14ac:dyDescent="0.25">
      <c r="B77" s="237"/>
      <c r="C77" s="238" t="s">
        <v>112</v>
      </c>
      <c r="D77" s="238"/>
      <c r="E77" s="238"/>
      <c r="F77" s="629" t="s">
        <v>113</v>
      </c>
      <c r="G77" s="630"/>
      <c r="H77" s="630"/>
      <c r="I77" s="239"/>
    </row>
    <row r="79" spans="2:9" ht="15" thickBot="1" x14ac:dyDescent="0.25"/>
    <row r="80" spans="2:9" ht="15.75" x14ac:dyDescent="0.2">
      <c r="B80" s="172"/>
      <c r="C80" s="173"/>
      <c r="D80" s="601" t="s">
        <v>0</v>
      </c>
      <c r="E80" s="602"/>
      <c r="F80" s="602"/>
      <c r="G80" s="602"/>
      <c r="H80" s="602"/>
      <c r="I80" s="603"/>
    </row>
    <row r="81" spans="2:9" ht="15.75" x14ac:dyDescent="0.2">
      <c r="B81" s="174"/>
      <c r="C81" s="175"/>
      <c r="D81" s="604"/>
      <c r="E81" s="605"/>
      <c r="F81" s="605"/>
      <c r="G81" s="605"/>
      <c r="H81" s="605"/>
      <c r="I81" s="606"/>
    </row>
    <row r="82" spans="2:9" ht="15.75" x14ac:dyDescent="0.2">
      <c r="B82" s="174"/>
      <c r="C82" s="175"/>
      <c r="D82" s="604"/>
      <c r="E82" s="607"/>
      <c r="F82" s="607"/>
      <c r="G82" s="607"/>
      <c r="H82" s="607"/>
      <c r="I82" s="606"/>
    </row>
    <row r="83" spans="2:9" ht="15.75" x14ac:dyDescent="0.2">
      <c r="B83" s="174"/>
      <c r="C83" s="175"/>
      <c r="D83" s="176" t="s">
        <v>81</v>
      </c>
      <c r="E83" s="177"/>
      <c r="F83" s="177"/>
      <c r="G83" s="177"/>
      <c r="H83" s="177"/>
      <c r="I83" s="175"/>
    </row>
    <row r="84" spans="2:9" ht="15.75" x14ac:dyDescent="0.2">
      <c r="B84" s="174"/>
      <c r="C84" s="175"/>
      <c r="D84" s="176" t="s">
        <v>82</v>
      </c>
      <c r="E84" s="177"/>
      <c r="F84" s="177"/>
      <c r="G84" s="177"/>
      <c r="H84" s="177"/>
      <c r="I84" s="175"/>
    </row>
    <row r="85" spans="2:9" ht="21" thickBot="1" x14ac:dyDescent="0.25">
      <c r="B85" s="178"/>
      <c r="C85" s="179"/>
      <c r="D85" s="180" t="s">
        <v>83</v>
      </c>
      <c r="E85" s="181"/>
      <c r="F85" s="181"/>
      <c r="G85" s="181"/>
      <c r="H85" s="181"/>
      <c r="I85" s="182"/>
    </row>
    <row r="86" spans="2:9" ht="15" x14ac:dyDescent="0.25">
      <c r="B86" s="183" t="s">
        <v>84</v>
      </c>
      <c r="C86" s="184">
        <v>1.3</v>
      </c>
      <c r="D86" s="185"/>
      <c r="E86" s="185"/>
      <c r="F86" s="185"/>
      <c r="G86" s="185"/>
      <c r="H86" s="186"/>
      <c r="I86" s="187"/>
    </row>
    <row r="87" spans="2:9" ht="15" thickBot="1" x14ac:dyDescent="0.25">
      <c r="B87" s="188" t="s">
        <v>85</v>
      </c>
      <c r="C87" s="608" t="s">
        <v>125</v>
      </c>
      <c r="D87" s="608"/>
      <c r="E87" s="608"/>
      <c r="F87" s="608"/>
      <c r="G87" s="608"/>
      <c r="H87" s="608"/>
      <c r="I87" s="609"/>
    </row>
    <row r="88" spans="2:9" ht="15.75" thickBot="1" x14ac:dyDescent="0.25">
      <c r="B88" s="610" t="s">
        <v>86</v>
      </c>
      <c r="C88" s="602"/>
      <c r="D88" s="602"/>
      <c r="E88" s="602"/>
      <c r="F88" s="602"/>
      <c r="G88" s="602"/>
      <c r="H88" s="602"/>
      <c r="I88" s="603"/>
    </row>
    <row r="89" spans="2:9" ht="21" customHeight="1" x14ac:dyDescent="0.2">
      <c r="B89" s="611" t="s">
        <v>87</v>
      </c>
      <c r="C89" s="613" t="s">
        <v>25</v>
      </c>
      <c r="D89" s="614"/>
      <c r="E89" s="614"/>
      <c r="F89" s="617" t="s">
        <v>88</v>
      </c>
      <c r="G89" s="619" t="s">
        <v>7</v>
      </c>
      <c r="H89" s="617" t="s">
        <v>158</v>
      </c>
      <c r="I89" s="621" t="s">
        <v>159</v>
      </c>
    </row>
    <row r="90" spans="2:9" ht="18.75" customHeight="1" thickBot="1" x14ac:dyDescent="0.25">
      <c r="B90" s="612"/>
      <c r="C90" s="615"/>
      <c r="D90" s="616"/>
      <c r="E90" s="616"/>
      <c r="F90" s="618"/>
      <c r="G90" s="620"/>
      <c r="H90" s="618"/>
      <c r="I90" s="622"/>
    </row>
    <row r="91" spans="2:9" ht="23.25" thickBot="1" x14ac:dyDescent="0.25">
      <c r="B91" s="189" t="s">
        <v>90</v>
      </c>
      <c r="C91" s="190" t="s">
        <v>91</v>
      </c>
      <c r="D91" s="190" t="s">
        <v>92</v>
      </c>
      <c r="E91" s="190" t="s">
        <v>2</v>
      </c>
      <c r="F91" s="190" t="s">
        <v>93</v>
      </c>
      <c r="G91" s="190" t="s">
        <v>94</v>
      </c>
      <c r="H91" s="190" t="s">
        <v>95</v>
      </c>
      <c r="I91" s="191" t="s">
        <v>96</v>
      </c>
    </row>
    <row r="92" spans="2:9" ht="24" x14ac:dyDescent="0.2">
      <c r="B92" s="192">
        <v>1</v>
      </c>
      <c r="C92" s="193" t="s">
        <v>127</v>
      </c>
      <c r="D92" s="194" t="s">
        <v>24</v>
      </c>
      <c r="E92" s="240">
        <f>0.25*0.15</f>
        <v>3.7499999999999999E-2</v>
      </c>
      <c r="F92" s="242">
        <v>0.05</v>
      </c>
      <c r="G92" s="197">
        <v>407000</v>
      </c>
      <c r="H92" s="198">
        <f t="shared" ref="H92:H99" si="2">(E92*G92)+(E92*G92*F92)</f>
        <v>16025.625</v>
      </c>
      <c r="I92" s="623">
        <f>SUM(H92:H99)</f>
        <v>34351.275000000001</v>
      </c>
    </row>
    <row r="93" spans="2:9" ht="36" x14ac:dyDescent="0.2">
      <c r="B93" s="192">
        <v>2</v>
      </c>
      <c r="C93" s="193" t="s">
        <v>128</v>
      </c>
      <c r="D93" s="199" t="s">
        <v>130</v>
      </c>
      <c r="E93" s="243">
        <v>3.64</v>
      </c>
      <c r="F93" s="242">
        <v>0.05</v>
      </c>
      <c r="G93" s="197">
        <v>4700</v>
      </c>
      <c r="H93" s="198">
        <f t="shared" si="2"/>
        <v>17963.400000000001</v>
      </c>
      <c r="I93" s="623"/>
    </row>
    <row r="94" spans="2:9" ht="24" x14ac:dyDescent="0.2">
      <c r="B94" s="192">
        <v>3</v>
      </c>
      <c r="C94" s="193" t="s">
        <v>129</v>
      </c>
      <c r="D94" s="199" t="s">
        <v>130</v>
      </c>
      <c r="E94" s="243">
        <v>0.05</v>
      </c>
      <c r="F94" s="242">
        <v>0.05</v>
      </c>
      <c r="G94" s="197">
        <v>6900</v>
      </c>
      <c r="H94" s="198">
        <f t="shared" si="2"/>
        <v>362.25</v>
      </c>
      <c r="I94" s="623"/>
    </row>
    <row r="95" spans="2:9" x14ac:dyDescent="0.2">
      <c r="B95" s="192">
        <v>4</v>
      </c>
      <c r="C95" s="193"/>
      <c r="D95" s="199"/>
      <c r="E95" s="200"/>
      <c r="F95" s="201"/>
      <c r="G95" s="197"/>
      <c r="H95" s="198">
        <f t="shared" si="2"/>
        <v>0</v>
      </c>
      <c r="I95" s="623"/>
    </row>
    <row r="96" spans="2:9" x14ac:dyDescent="0.2">
      <c r="B96" s="192">
        <v>5</v>
      </c>
      <c r="C96" s="193"/>
      <c r="D96" s="199"/>
      <c r="E96" s="200"/>
      <c r="F96" s="201"/>
      <c r="G96" s="197"/>
      <c r="H96" s="198">
        <f t="shared" si="2"/>
        <v>0</v>
      </c>
      <c r="I96" s="623"/>
    </row>
    <row r="97" spans="2:10" x14ac:dyDescent="0.2">
      <c r="B97" s="192">
        <v>6</v>
      </c>
      <c r="C97" s="193"/>
      <c r="D97" s="199"/>
      <c r="E97" s="200"/>
      <c r="F97" s="201"/>
      <c r="G97" s="197"/>
      <c r="H97" s="198">
        <f t="shared" si="2"/>
        <v>0</v>
      </c>
      <c r="I97" s="623"/>
    </row>
    <row r="98" spans="2:10" x14ac:dyDescent="0.2">
      <c r="B98" s="192">
        <v>7</v>
      </c>
      <c r="C98" s="193"/>
      <c r="D98" s="199"/>
      <c r="E98" s="200"/>
      <c r="F98" s="201"/>
      <c r="G98" s="197"/>
      <c r="H98" s="198">
        <f t="shared" si="2"/>
        <v>0</v>
      </c>
      <c r="I98" s="623"/>
    </row>
    <row r="99" spans="2:10" ht="15" thickBot="1" x14ac:dyDescent="0.25">
      <c r="B99" s="192">
        <v>8</v>
      </c>
      <c r="C99" s="193"/>
      <c r="D99" s="199"/>
      <c r="E99" s="200"/>
      <c r="F99" s="201"/>
      <c r="G99" s="197"/>
      <c r="H99" s="198">
        <f t="shared" si="2"/>
        <v>0</v>
      </c>
      <c r="I99" s="623"/>
    </row>
    <row r="100" spans="2:10" ht="15.75" thickBot="1" x14ac:dyDescent="0.25">
      <c r="B100" s="202" t="s">
        <v>90</v>
      </c>
      <c r="C100" s="202" t="s">
        <v>97</v>
      </c>
      <c r="D100" s="202" t="s">
        <v>92</v>
      </c>
      <c r="E100" s="624" t="s">
        <v>2</v>
      </c>
      <c r="F100" s="625"/>
      <c r="G100" s="202" t="s">
        <v>98</v>
      </c>
      <c r="H100" s="202" t="s">
        <v>99</v>
      </c>
      <c r="I100" s="202" t="s">
        <v>96</v>
      </c>
    </row>
    <row r="101" spans="2:10" ht="48" x14ac:dyDescent="0.2">
      <c r="B101" s="192">
        <v>1</v>
      </c>
      <c r="C101" s="193" t="s">
        <v>100</v>
      </c>
      <c r="D101" s="194" t="s">
        <v>101</v>
      </c>
      <c r="E101" s="634">
        <v>1.1028149999999997</v>
      </c>
      <c r="F101" s="635"/>
      <c r="G101" s="203">
        <v>28682</v>
      </c>
      <c r="H101" s="204">
        <f>G101*E101</f>
        <v>31630.939829999988</v>
      </c>
      <c r="I101" s="633">
        <f>SUM(H101:H102)</f>
        <v>31630.939829999988</v>
      </c>
    </row>
    <row r="102" spans="2:10" ht="15" thickBot="1" x14ac:dyDescent="0.25">
      <c r="B102" s="205">
        <v>2</v>
      </c>
      <c r="C102" s="206" t="s">
        <v>102</v>
      </c>
      <c r="D102" s="207"/>
      <c r="E102" s="636"/>
      <c r="F102" s="636"/>
      <c r="G102" s="208"/>
      <c r="H102" s="209">
        <f>G102*E102</f>
        <v>0</v>
      </c>
      <c r="I102" s="623"/>
    </row>
    <row r="103" spans="2:10" ht="15.75" thickBot="1" x14ac:dyDescent="0.25">
      <c r="B103" s="202" t="s">
        <v>90</v>
      </c>
      <c r="C103" s="202" t="s">
        <v>103</v>
      </c>
      <c r="D103" s="210" t="s">
        <v>92</v>
      </c>
      <c r="E103" s="599" t="s">
        <v>2</v>
      </c>
      <c r="F103" s="600"/>
      <c r="G103" s="211" t="s">
        <v>94</v>
      </c>
      <c r="H103" s="202" t="s">
        <v>95</v>
      </c>
      <c r="I103" s="202" t="s">
        <v>96</v>
      </c>
    </row>
    <row r="104" spans="2:10" ht="24" x14ac:dyDescent="0.2">
      <c r="B104" s="192">
        <v>1</v>
      </c>
      <c r="C104" s="193" t="s">
        <v>104</v>
      </c>
      <c r="D104" s="194" t="s">
        <v>105</v>
      </c>
      <c r="E104" s="631">
        <v>1</v>
      </c>
      <c r="F104" s="632"/>
      <c r="G104" s="198">
        <f>+ROUND(I101*10%,0)</f>
        <v>3163</v>
      </c>
      <c r="H104" s="212">
        <f>E104*G104</f>
        <v>3163</v>
      </c>
      <c r="I104" s="633">
        <f>SUM(H104:H105)</f>
        <v>9103</v>
      </c>
    </row>
    <row r="105" spans="2:10" ht="24.75" thickBot="1" x14ac:dyDescent="0.25">
      <c r="B105" s="205">
        <v>3</v>
      </c>
      <c r="C105" s="215" t="s">
        <v>124</v>
      </c>
      <c r="D105" s="199" t="s">
        <v>256</v>
      </c>
      <c r="E105" s="640">
        <v>0.09</v>
      </c>
      <c r="F105" s="641"/>
      <c r="G105" s="216">
        <v>66000</v>
      </c>
      <c r="H105" s="214">
        <f>E105*G105</f>
        <v>5940</v>
      </c>
      <c r="I105" s="623"/>
    </row>
    <row r="106" spans="2:10" ht="15.75" thickBot="1" x14ac:dyDescent="0.25">
      <c r="B106" s="202" t="s">
        <v>90</v>
      </c>
      <c r="C106" s="202" t="s">
        <v>106</v>
      </c>
      <c r="D106" s="202" t="s">
        <v>92</v>
      </c>
      <c r="E106" s="624" t="s">
        <v>2</v>
      </c>
      <c r="F106" s="625"/>
      <c r="G106" s="202" t="s">
        <v>94</v>
      </c>
      <c r="H106" s="202" t="s">
        <v>99</v>
      </c>
      <c r="I106" s="202" t="s">
        <v>96</v>
      </c>
    </row>
    <row r="107" spans="2:10" x14ac:dyDescent="0.2">
      <c r="B107" s="192">
        <v>1</v>
      </c>
      <c r="C107" s="193"/>
      <c r="D107" s="194"/>
      <c r="E107" s="644"/>
      <c r="F107" s="645"/>
      <c r="G107" s="203"/>
      <c r="H107" s="204"/>
      <c r="I107" s="633">
        <f>SUM(H107:H108)</f>
        <v>0</v>
      </c>
    </row>
    <row r="108" spans="2:10" ht="15" thickBot="1" x14ac:dyDescent="0.25">
      <c r="B108" s="205">
        <v>2</v>
      </c>
      <c r="C108" s="206" t="s">
        <v>102</v>
      </c>
      <c r="D108" s="207"/>
      <c r="E108" s="636"/>
      <c r="F108" s="636"/>
      <c r="G108" s="208"/>
      <c r="H108" s="209">
        <f>G108*E108</f>
        <v>0</v>
      </c>
      <c r="I108" s="623"/>
    </row>
    <row r="109" spans="2:10" ht="15.75" thickBot="1" x14ac:dyDescent="0.25">
      <c r="B109" s="217"/>
      <c r="C109" s="218" t="s">
        <v>109</v>
      </c>
      <c r="D109" s="219"/>
      <c r="E109" s="626"/>
      <c r="F109" s="627"/>
      <c r="G109" s="220"/>
      <c r="H109" s="221" t="s">
        <v>102</v>
      </c>
      <c r="I109" s="222">
        <f>I92+I101+I104+I107</f>
        <v>75085.214829999983</v>
      </c>
      <c r="J109" s="244"/>
    </row>
    <row r="110" spans="2:10" x14ac:dyDescent="0.2">
      <c r="B110" s="223"/>
      <c r="C110" s="224"/>
      <c r="D110" s="225"/>
      <c r="E110" s="225" t="s">
        <v>110</v>
      </c>
      <c r="F110" s="225"/>
      <c r="G110" s="226"/>
      <c r="H110" s="227"/>
      <c r="I110" s="228"/>
    </row>
    <row r="111" spans="2:10" x14ac:dyDescent="0.2">
      <c r="B111" s="229"/>
      <c r="C111" s="230"/>
      <c r="D111" s="185"/>
      <c r="E111" s="185"/>
      <c r="F111" s="185"/>
      <c r="G111" s="185"/>
      <c r="H111" s="186"/>
      <c r="I111" s="231"/>
    </row>
    <row r="112" spans="2:10" x14ac:dyDescent="0.2">
      <c r="B112" s="229"/>
      <c r="C112" s="232"/>
      <c r="D112" s="186"/>
      <c r="E112" s="186"/>
      <c r="F112" s="185"/>
      <c r="G112" s="185"/>
      <c r="H112" s="186"/>
      <c r="I112" s="233"/>
    </row>
    <row r="113" spans="2:9" x14ac:dyDescent="0.2">
      <c r="B113" s="234"/>
      <c r="C113" s="185"/>
      <c r="D113" s="186"/>
      <c r="E113" s="186"/>
      <c r="F113" s="628" t="s">
        <v>111</v>
      </c>
      <c r="G113" s="628"/>
      <c r="H113" s="628"/>
      <c r="I113" s="235"/>
    </row>
    <row r="114" spans="2:9" x14ac:dyDescent="0.2">
      <c r="B114" s="234"/>
      <c r="C114" s="236"/>
      <c r="D114" s="186"/>
      <c r="E114" s="186"/>
      <c r="F114" s="236"/>
      <c r="G114" s="236"/>
      <c r="H114" s="236"/>
      <c r="I114" s="233"/>
    </row>
    <row r="115" spans="2:9" ht="15.75" thickBot="1" x14ac:dyDescent="0.25">
      <c r="B115" s="237"/>
      <c r="C115" s="238" t="s">
        <v>112</v>
      </c>
      <c r="D115" s="238"/>
      <c r="E115" s="238"/>
      <c r="F115" s="629" t="s">
        <v>113</v>
      </c>
      <c r="G115" s="630"/>
      <c r="H115" s="630"/>
      <c r="I115" s="239"/>
    </row>
    <row r="117" spans="2:9" ht="15" thickBot="1" x14ac:dyDescent="0.25"/>
    <row r="118" spans="2:9" ht="15.75" x14ac:dyDescent="0.2">
      <c r="B118" s="172"/>
      <c r="C118" s="173"/>
      <c r="D118" s="601" t="s">
        <v>0</v>
      </c>
      <c r="E118" s="602"/>
      <c r="F118" s="602"/>
      <c r="G118" s="602"/>
      <c r="H118" s="602"/>
      <c r="I118" s="603"/>
    </row>
    <row r="119" spans="2:9" ht="15.75" x14ac:dyDescent="0.2">
      <c r="B119" s="174"/>
      <c r="C119" s="175"/>
      <c r="D119" s="604"/>
      <c r="E119" s="605"/>
      <c r="F119" s="605"/>
      <c r="G119" s="605"/>
      <c r="H119" s="605"/>
      <c r="I119" s="606"/>
    </row>
    <row r="120" spans="2:9" ht="15.75" x14ac:dyDescent="0.2">
      <c r="B120" s="174"/>
      <c r="C120" s="175"/>
      <c r="D120" s="604"/>
      <c r="E120" s="607"/>
      <c r="F120" s="607"/>
      <c r="G120" s="607"/>
      <c r="H120" s="607"/>
      <c r="I120" s="606"/>
    </row>
    <row r="121" spans="2:9" ht="15.75" x14ac:dyDescent="0.2">
      <c r="B121" s="174"/>
      <c r="C121" s="175"/>
      <c r="D121" s="176" t="s">
        <v>81</v>
      </c>
      <c r="E121" s="177"/>
      <c r="F121" s="177"/>
      <c r="G121" s="177"/>
      <c r="H121" s="177"/>
      <c r="I121" s="175"/>
    </row>
    <row r="122" spans="2:9" ht="15.75" x14ac:dyDescent="0.2">
      <c r="B122" s="174"/>
      <c r="C122" s="175"/>
      <c r="D122" s="176" t="s">
        <v>82</v>
      </c>
      <c r="E122" s="177"/>
      <c r="F122" s="177"/>
      <c r="G122" s="177"/>
      <c r="H122" s="177"/>
      <c r="I122" s="175"/>
    </row>
    <row r="123" spans="2:9" ht="21" thickBot="1" x14ac:dyDescent="0.25">
      <c r="B123" s="178"/>
      <c r="C123" s="179"/>
      <c r="D123" s="180" t="s">
        <v>83</v>
      </c>
      <c r="E123" s="181"/>
      <c r="F123" s="181"/>
      <c r="G123" s="181"/>
      <c r="H123" s="181"/>
      <c r="I123" s="182"/>
    </row>
    <row r="124" spans="2:9" ht="15" x14ac:dyDescent="0.25">
      <c r="B124" s="183" t="s">
        <v>84</v>
      </c>
      <c r="C124" s="184">
        <v>1.4</v>
      </c>
      <c r="D124" s="185"/>
      <c r="E124" s="185"/>
      <c r="F124" s="185"/>
      <c r="G124" s="185"/>
      <c r="H124" s="186"/>
      <c r="I124" s="187"/>
    </row>
    <row r="125" spans="2:9" ht="15" thickBot="1" x14ac:dyDescent="0.25">
      <c r="B125" s="188" t="s">
        <v>85</v>
      </c>
      <c r="C125" s="608" t="s">
        <v>125</v>
      </c>
      <c r="D125" s="608"/>
      <c r="E125" s="608"/>
      <c r="F125" s="608"/>
      <c r="G125" s="608"/>
      <c r="H125" s="608"/>
      <c r="I125" s="609"/>
    </row>
    <row r="126" spans="2:9" ht="15.75" thickBot="1" x14ac:dyDescent="0.25">
      <c r="B126" s="610" t="s">
        <v>86</v>
      </c>
      <c r="C126" s="602"/>
      <c r="D126" s="602"/>
      <c r="E126" s="602"/>
      <c r="F126" s="602"/>
      <c r="G126" s="602"/>
      <c r="H126" s="602"/>
      <c r="I126" s="603"/>
    </row>
    <row r="127" spans="2:9" x14ac:dyDescent="0.2">
      <c r="B127" s="611" t="s">
        <v>87</v>
      </c>
      <c r="C127" s="613" t="s">
        <v>27</v>
      </c>
      <c r="D127" s="614"/>
      <c r="E127" s="614"/>
      <c r="F127" s="617" t="s">
        <v>88</v>
      </c>
      <c r="G127" s="619" t="s">
        <v>8</v>
      </c>
      <c r="H127" s="617" t="s">
        <v>158</v>
      </c>
      <c r="I127" s="621" t="s">
        <v>159</v>
      </c>
    </row>
    <row r="128" spans="2:9" ht="32.25" customHeight="1" thickBot="1" x14ac:dyDescent="0.25">
      <c r="B128" s="612"/>
      <c r="C128" s="615"/>
      <c r="D128" s="616"/>
      <c r="E128" s="616"/>
      <c r="F128" s="618"/>
      <c r="G128" s="620"/>
      <c r="H128" s="618"/>
      <c r="I128" s="622"/>
    </row>
    <row r="129" spans="2:9" ht="23.25" thickBot="1" x14ac:dyDescent="0.25">
      <c r="B129" s="189" t="s">
        <v>90</v>
      </c>
      <c r="C129" s="190" t="s">
        <v>91</v>
      </c>
      <c r="D129" s="190" t="s">
        <v>92</v>
      </c>
      <c r="E129" s="190" t="s">
        <v>2</v>
      </c>
      <c r="F129" s="190" t="s">
        <v>93</v>
      </c>
      <c r="G129" s="190" t="s">
        <v>94</v>
      </c>
      <c r="H129" s="190" t="s">
        <v>95</v>
      </c>
      <c r="I129" s="191" t="s">
        <v>96</v>
      </c>
    </row>
    <row r="130" spans="2:9" ht="24" x14ac:dyDescent="0.2">
      <c r="B130" s="192">
        <v>1</v>
      </c>
      <c r="C130" s="193" t="s">
        <v>127</v>
      </c>
      <c r="D130" s="194" t="s">
        <v>24</v>
      </c>
      <c r="E130" s="240">
        <v>0.1</v>
      </c>
      <c r="F130" s="242">
        <v>0.05</v>
      </c>
      <c r="G130" s="197">
        <v>407000</v>
      </c>
      <c r="H130" s="198">
        <f t="shared" ref="H130:H137" si="3">(E130*G130)+(E130*G130*F130)</f>
        <v>42735</v>
      </c>
      <c r="I130" s="623">
        <f>SUM(H130:H137)</f>
        <v>79550.100000000006</v>
      </c>
    </row>
    <row r="131" spans="2:9" ht="36" x14ac:dyDescent="0.2">
      <c r="B131" s="192">
        <v>2</v>
      </c>
      <c r="C131" s="193" t="s">
        <v>128</v>
      </c>
      <c r="D131" s="199" t="s">
        <v>130</v>
      </c>
      <c r="E131" s="243">
        <v>7.46</v>
      </c>
      <c r="F131" s="242">
        <v>0.05</v>
      </c>
      <c r="G131" s="197">
        <v>4700</v>
      </c>
      <c r="H131" s="198">
        <f t="shared" si="3"/>
        <v>36815.1</v>
      </c>
      <c r="I131" s="623"/>
    </row>
    <row r="132" spans="2:9" x14ac:dyDescent="0.2">
      <c r="B132" s="192">
        <v>3</v>
      </c>
      <c r="C132" s="193"/>
      <c r="D132" s="199"/>
      <c r="E132" s="243"/>
      <c r="F132" s="201"/>
      <c r="G132" s="197"/>
      <c r="H132" s="198">
        <f t="shared" si="3"/>
        <v>0</v>
      </c>
      <c r="I132" s="623"/>
    </row>
    <row r="133" spans="2:9" x14ac:dyDescent="0.2">
      <c r="B133" s="192">
        <v>4</v>
      </c>
      <c r="C133" s="193"/>
      <c r="D133" s="199"/>
      <c r="E133" s="243"/>
      <c r="F133" s="201"/>
      <c r="G133" s="197"/>
      <c r="H133" s="198">
        <f t="shared" si="3"/>
        <v>0</v>
      </c>
      <c r="I133" s="623"/>
    </row>
    <row r="134" spans="2:9" x14ac:dyDescent="0.2">
      <c r="B134" s="192">
        <v>5</v>
      </c>
      <c r="C134" s="193"/>
      <c r="D134" s="199"/>
      <c r="E134" s="200"/>
      <c r="F134" s="201"/>
      <c r="G134" s="197"/>
      <c r="H134" s="198">
        <f t="shared" si="3"/>
        <v>0</v>
      </c>
      <c r="I134" s="623"/>
    </row>
    <row r="135" spans="2:9" x14ac:dyDescent="0.2">
      <c r="B135" s="192">
        <v>6</v>
      </c>
      <c r="C135" s="193"/>
      <c r="D135" s="199"/>
      <c r="E135" s="200"/>
      <c r="F135" s="201"/>
      <c r="G135" s="197"/>
      <c r="H135" s="198">
        <f t="shared" si="3"/>
        <v>0</v>
      </c>
      <c r="I135" s="623"/>
    </row>
    <row r="136" spans="2:9" x14ac:dyDescent="0.2">
      <c r="B136" s="192">
        <v>7</v>
      </c>
      <c r="C136" s="193"/>
      <c r="D136" s="199"/>
      <c r="E136" s="200"/>
      <c r="F136" s="201"/>
      <c r="G136" s="197"/>
      <c r="H136" s="198">
        <f t="shared" si="3"/>
        <v>0</v>
      </c>
      <c r="I136" s="623"/>
    </row>
    <row r="137" spans="2:9" ht="15" thickBot="1" x14ac:dyDescent="0.25">
      <c r="B137" s="192">
        <v>8</v>
      </c>
      <c r="C137" s="193"/>
      <c r="D137" s="199"/>
      <c r="E137" s="200"/>
      <c r="F137" s="201"/>
      <c r="G137" s="197"/>
      <c r="H137" s="198">
        <f t="shared" si="3"/>
        <v>0</v>
      </c>
      <c r="I137" s="623"/>
    </row>
    <row r="138" spans="2:9" ht="15.75" thickBot="1" x14ac:dyDescent="0.25">
      <c r="B138" s="202" t="s">
        <v>90</v>
      </c>
      <c r="C138" s="202" t="s">
        <v>97</v>
      </c>
      <c r="D138" s="202" t="s">
        <v>92</v>
      </c>
      <c r="E138" s="624" t="s">
        <v>2</v>
      </c>
      <c r="F138" s="625"/>
      <c r="G138" s="202" t="s">
        <v>98</v>
      </c>
      <c r="H138" s="202" t="s">
        <v>99</v>
      </c>
      <c r="I138" s="202" t="s">
        <v>96</v>
      </c>
    </row>
    <row r="139" spans="2:9" ht="48" x14ac:dyDescent="0.2">
      <c r="B139" s="192">
        <v>1</v>
      </c>
      <c r="C139" s="193" t="s">
        <v>100</v>
      </c>
      <c r="D139" s="194" t="s">
        <v>101</v>
      </c>
      <c r="E139" s="634">
        <v>0.37</v>
      </c>
      <c r="F139" s="635"/>
      <c r="G139" s="203">
        <v>28682</v>
      </c>
      <c r="H139" s="204">
        <f>G139*E139</f>
        <v>10612.34</v>
      </c>
      <c r="I139" s="633">
        <f>SUM(H139:H140)</f>
        <v>10612.34</v>
      </c>
    </row>
    <row r="140" spans="2:9" ht="15" thickBot="1" x14ac:dyDescent="0.25">
      <c r="B140" s="205">
        <v>2</v>
      </c>
      <c r="C140" s="206" t="s">
        <v>102</v>
      </c>
      <c r="D140" s="207"/>
      <c r="E140" s="636"/>
      <c r="F140" s="636"/>
      <c r="G140" s="208"/>
      <c r="H140" s="209">
        <f>G140*E140</f>
        <v>0</v>
      </c>
      <c r="I140" s="623"/>
    </row>
    <row r="141" spans="2:9" ht="15.75" thickBot="1" x14ac:dyDescent="0.25">
      <c r="B141" s="202" t="s">
        <v>90</v>
      </c>
      <c r="C141" s="202" t="s">
        <v>103</v>
      </c>
      <c r="D141" s="210" t="s">
        <v>92</v>
      </c>
      <c r="E141" s="599" t="s">
        <v>2</v>
      </c>
      <c r="F141" s="600"/>
      <c r="G141" s="211" t="s">
        <v>94</v>
      </c>
      <c r="H141" s="202" t="s">
        <v>95</v>
      </c>
      <c r="I141" s="202" t="s">
        <v>96</v>
      </c>
    </row>
    <row r="142" spans="2:9" ht="24" x14ac:dyDescent="0.2">
      <c r="B142" s="192">
        <v>1</v>
      </c>
      <c r="C142" s="193" t="s">
        <v>104</v>
      </c>
      <c r="D142" s="194" t="s">
        <v>105</v>
      </c>
      <c r="E142" s="631">
        <v>1</v>
      </c>
      <c r="F142" s="632"/>
      <c r="G142" s="198">
        <f>+ROUND(I139*5%,0)</f>
        <v>531</v>
      </c>
      <c r="H142" s="212">
        <f>E142*G142</f>
        <v>531</v>
      </c>
      <c r="I142" s="633">
        <f>SUM(H142:H143)</f>
        <v>3831</v>
      </c>
    </row>
    <row r="143" spans="2:9" ht="24.75" thickBot="1" x14ac:dyDescent="0.25">
      <c r="B143" s="205">
        <v>3</v>
      </c>
      <c r="C143" s="215" t="s">
        <v>124</v>
      </c>
      <c r="D143" s="199" t="s">
        <v>256</v>
      </c>
      <c r="E143" s="640">
        <v>0.05</v>
      </c>
      <c r="F143" s="641"/>
      <c r="G143" s="216">
        <v>66000</v>
      </c>
      <c r="H143" s="214">
        <f>E143*G143</f>
        <v>3300</v>
      </c>
      <c r="I143" s="623"/>
    </row>
    <row r="144" spans="2:9" ht="15.75" thickBot="1" x14ac:dyDescent="0.25">
      <c r="B144" s="202" t="s">
        <v>90</v>
      </c>
      <c r="C144" s="202" t="s">
        <v>106</v>
      </c>
      <c r="D144" s="202" t="s">
        <v>92</v>
      </c>
      <c r="E144" s="624" t="s">
        <v>2</v>
      </c>
      <c r="F144" s="625"/>
      <c r="G144" s="202" t="s">
        <v>94</v>
      </c>
      <c r="H144" s="202" t="s">
        <v>99</v>
      </c>
      <c r="I144" s="202" t="s">
        <v>96</v>
      </c>
    </row>
    <row r="145" spans="2:10" x14ac:dyDescent="0.2">
      <c r="B145" s="192">
        <v>1</v>
      </c>
      <c r="C145" s="193"/>
      <c r="D145" s="194"/>
      <c r="E145" s="644"/>
      <c r="F145" s="645"/>
      <c r="G145" s="203"/>
      <c r="H145" s="204"/>
      <c r="I145" s="633">
        <f>SUM(H145:H146)</f>
        <v>0</v>
      </c>
    </row>
    <row r="146" spans="2:10" ht="15" thickBot="1" x14ac:dyDescent="0.25">
      <c r="B146" s="205">
        <v>2</v>
      </c>
      <c r="C146" s="206" t="s">
        <v>102</v>
      </c>
      <c r="D146" s="207"/>
      <c r="E146" s="636"/>
      <c r="F146" s="636"/>
      <c r="G146" s="208"/>
      <c r="H146" s="209">
        <f>G146*E146</f>
        <v>0</v>
      </c>
      <c r="I146" s="623"/>
    </row>
    <row r="147" spans="2:10" ht="15.75" thickBot="1" x14ac:dyDescent="0.25">
      <c r="B147" s="217"/>
      <c r="C147" s="218" t="s">
        <v>109</v>
      </c>
      <c r="D147" s="219"/>
      <c r="E147" s="626"/>
      <c r="F147" s="627"/>
      <c r="G147" s="220"/>
      <c r="H147" s="221" t="s">
        <v>102</v>
      </c>
      <c r="I147" s="222">
        <f>I130+I139+I142+I145</f>
        <v>93993.44</v>
      </c>
      <c r="J147" s="244"/>
    </row>
    <row r="148" spans="2:10" x14ac:dyDescent="0.2">
      <c r="B148" s="223"/>
      <c r="C148" s="224"/>
      <c r="D148" s="225"/>
      <c r="E148" s="225" t="s">
        <v>110</v>
      </c>
      <c r="F148" s="225"/>
      <c r="G148" s="226"/>
      <c r="H148" s="227"/>
      <c r="I148" s="228"/>
    </row>
    <row r="149" spans="2:10" x14ac:dyDescent="0.2">
      <c r="B149" s="229"/>
      <c r="C149" s="230"/>
      <c r="D149" s="185"/>
      <c r="E149" s="185"/>
      <c r="F149" s="185"/>
      <c r="G149" s="185"/>
      <c r="H149" s="186"/>
      <c r="I149" s="231"/>
    </row>
    <row r="150" spans="2:10" x14ac:dyDescent="0.2">
      <c r="B150" s="229"/>
      <c r="C150" s="232"/>
      <c r="D150" s="186"/>
      <c r="E150" s="186"/>
      <c r="F150" s="185"/>
      <c r="G150" s="185"/>
      <c r="H150" s="186"/>
      <c r="I150" s="233"/>
    </row>
    <row r="151" spans="2:10" x14ac:dyDescent="0.2">
      <c r="B151" s="234"/>
      <c r="C151" s="185"/>
      <c r="D151" s="186"/>
      <c r="E151" s="186"/>
      <c r="F151" s="628" t="s">
        <v>111</v>
      </c>
      <c r="G151" s="628"/>
      <c r="H151" s="628"/>
      <c r="I151" s="235"/>
    </row>
    <row r="152" spans="2:10" x14ac:dyDescent="0.2">
      <c r="B152" s="234"/>
      <c r="C152" s="236"/>
      <c r="D152" s="186"/>
      <c r="E152" s="186"/>
      <c r="F152" s="236"/>
      <c r="G152" s="236"/>
      <c r="H152" s="236"/>
      <c r="I152" s="233"/>
    </row>
    <row r="153" spans="2:10" ht="15.75" thickBot="1" x14ac:dyDescent="0.25">
      <c r="B153" s="237"/>
      <c r="C153" s="238" t="s">
        <v>112</v>
      </c>
      <c r="D153" s="238"/>
      <c r="E153" s="238"/>
      <c r="F153" s="629" t="s">
        <v>113</v>
      </c>
      <c r="G153" s="630"/>
      <c r="H153" s="630"/>
      <c r="I153" s="239"/>
    </row>
    <row r="155" spans="2:10" ht="15" thickBot="1" x14ac:dyDescent="0.25"/>
    <row r="156" spans="2:10" ht="15.75" x14ac:dyDescent="0.2">
      <c r="B156" s="172"/>
      <c r="C156" s="173"/>
      <c r="D156" s="601" t="s">
        <v>0</v>
      </c>
      <c r="E156" s="602"/>
      <c r="F156" s="602"/>
      <c r="G156" s="602"/>
      <c r="H156" s="602"/>
      <c r="I156" s="603"/>
    </row>
    <row r="157" spans="2:10" ht="15.75" x14ac:dyDescent="0.2">
      <c r="B157" s="174"/>
      <c r="C157" s="175"/>
      <c r="D157" s="604"/>
      <c r="E157" s="605"/>
      <c r="F157" s="605"/>
      <c r="G157" s="605"/>
      <c r="H157" s="605"/>
      <c r="I157" s="606"/>
    </row>
    <row r="158" spans="2:10" ht="15.75" x14ac:dyDescent="0.2">
      <c r="B158" s="174"/>
      <c r="C158" s="175"/>
      <c r="D158" s="604"/>
      <c r="E158" s="607"/>
      <c r="F158" s="607"/>
      <c r="G158" s="607"/>
      <c r="H158" s="607"/>
      <c r="I158" s="606"/>
    </row>
    <row r="159" spans="2:10" ht="15.75" x14ac:dyDescent="0.2">
      <c r="B159" s="174"/>
      <c r="C159" s="175"/>
      <c r="D159" s="176" t="s">
        <v>81</v>
      </c>
      <c r="E159" s="177"/>
      <c r="F159" s="177"/>
      <c r="G159" s="177"/>
      <c r="H159" s="177"/>
      <c r="I159" s="175"/>
    </row>
    <row r="160" spans="2:10" ht="15.75" x14ac:dyDescent="0.2">
      <c r="B160" s="174"/>
      <c r="C160" s="175"/>
      <c r="D160" s="176" t="s">
        <v>82</v>
      </c>
      <c r="E160" s="177"/>
      <c r="F160" s="177"/>
      <c r="G160" s="177"/>
      <c r="H160" s="177"/>
      <c r="I160" s="175"/>
    </row>
    <row r="161" spans="2:9" ht="21" thickBot="1" x14ac:dyDescent="0.25">
      <c r="B161" s="178"/>
      <c r="C161" s="179"/>
      <c r="D161" s="180" t="s">
        <v>83</v>
      </c>
      <c r="E161" s="181"/>
      <c r="F161" s="181"/>
      <c r="G161" s="181"/>
      <c r="H161" s="181"/>
      <c r="I161" s="182"/>
    </row>
    <row r="162" spans="2:9" ht="15" x14ac:dyDescent="0.25">
      <c r="B162" s="183" t="s">
        <v>84</v>
      </c>
      <c r="C162" s="184">
        <v>1.5</v>
      </c>
      <c r="D162" s="185"/>
      <c r="E162" s="185"/>
      <c r="F162" s="185"/>
      <c r="G162" s="185"/>
      <c r="H162" s="186"/>
      <c r="I162" s="187"/>
    </row>
    <row r="163" spans="2:9" ht="15" thickBot="1" x14ac:dyDescent="0.25">
      <c r="B163" s="188" t="s">
        <v>85</v>
      </c>
      <c r="C163" s="608" t="s">
        <v>125</v>
      </c>
      <c r="D163" s="608"/>
      <c r="E163" s="608"/>
      <c r="F163" s="608"/>
      <c r="G163" s="608"/>
      <c r="H163" s="608"/>
      <c r="I163" s="609"/>
    </row>
    <row r="164" spans="2:9" ht="15.75" thickBot="1" x14ac:dyDescent="0.25">
      <c r="B164" s="610" t="s">
        <v>86</v>
      </c>
      <c r="C164" s="602"/>
      <c r="D164" s="602"/>
      <c r="E164" s="602"/>
      <c r="F164" s="602"/>
      <c r="G164" s="602"/>
      <c r="H164" s="602"/>
      <c r="I164" s="603"/>
    </row>
    <row r="165" spans="2:9" x14ac:dyDescent="0.2">
      <c r="B165" s="611" t="s">
        <v>87</v>
      </c>
      <c r="C165" s="613" t="s">
        <v>28</v>
      </c>
      <c r="D165" s="614"/>
      <c r="E165" s="614"/>
      <c r="F165" s="617" t="s">
        <v>88</v>
      </c>
      <c r="G165" s="619" t="s">
        <v>8</v>
      </c>
      <c r="H165" s="617" t="s">
        <v>158</v>
      </c>
      <c r="I165" s="621" t="s">
        <v>159</v>
      </c>
    </row>
    <row r="166" spans="2:9" ht="15" thickBot="1" x14ac:dyDescent="0.25">
      <c r="B166" s="612"/>
      <c r="C166" s="615"/>
      <c r="D166" s="616"/>
      <c r="E166" s="616"/>
      <c r="F166" s="618"/>
      <c r="G166" s="620"/>
      <c r="H166" s="618"/>
      <c r="I166" s="622"/>
    </row>
    <row r="167" spans="2:9" ht="23.25" thickBot="1" x14ac:dyDescent="0.25">
      <c r="B167" s="189" t="s">
        <v>90</v>
      </c>
      <c r="C167" s="190" t="s">
        <v>91</v>
      </c>
      <c r="D167" s="190" t="s">
        <v>92</v>
      </c>
      <c r="E167" s="190" t="s">
        <v>2</v>
      </c>
      <c r="F167" s="190" t="s">
        <v>93</v>
      </c>
      <c r="G167" s="190" t="s">
        <v>94</v>
      </c>
      <c r="H167" s="190" t="s">
        <v>95</v>
      </c>
      <c r="I167" s="191" t="s">
        <v>96</v>
      </c>
    </row>
    <row r="168" spans="2:9" ht="24" x14ac:dyDescent="0.2">
      <c r="B168" s="192">
        <v>1</v>
      </c>
      <c r="C168" s="193" t="s">
        <v>132</v>
      </c>
      <c r="D168" s="194" t="s">
        <v>34</v>
      </c>
      <c r="E168" s="240">
        <v>12.5</v>
      </c>
      <c r="F168" s="242">
        <v>0.05</v>
      </c>
      <c r="G168" s="197">
        <v>2800</v>
      </c>
      <c r="H168" s="198">
        <f t="shared" ref="H168:H175" si="4">(E168*G168)+(E168*G168*F168)</f>
        <v>36750</v>
      </c>
      <c r="I168" s="623">
        <f>SUM(H168:H175)</f>
        <v>47036.324999999997</v>
      </c>
    </row>
    <row r="169" spans="2:9" ht="24" x14ac:dyDescent="0.2">
      <c r="B169" s="192">
        <v>2</v>
      </c>
      <c r="C169" s="193" t="s">
        <v>133</v>
      </c>
      <c r="D169" s="199" t="s">
        <v>24</v>
      </c>
      <c r="E169" s="243">
        <v>3.15E-2</v>
      </c>
      <c r="F169" s="242">
        <v>0.05</v>
      </c>
      <c r="G169" s="197">
        <v>311000</v>
      </c>
      <c r="H169" s="198">
        <f t="shared" si="4"/>
        <v>10286.325000000001</v>
      </c>
      <c r="I169" s="623"/>
    </row>
    <row r="170" spans="2:9" x14ac:dyDescent="0.2">
      <c r="B170" s="192">
        <v>3</v>
      </c>
      <c r="C170" s="193"/>
      <c r="D170" s="199"/>
      <c r="E170" s="243"/>
      <c r="F170" s="201"/>
      <c r="G170" s="197"/>
      <c r="H170" s="198">
        <f t="shared" si="4"/>
        <v>0</v>
      </c>
      <c r="I170" s="623"/>
    </row>
    <row r="171" spans="2:9" x14ac:dyDescent="0.2">
      <c r="B171" s="192">
        <v>4</v>
      </c>
      <c r="C171" s="193"/>
      <c r="D171" s="199"/>
      <c r="E171" s="243"/>
      <c r="F171" s="201"/>
      <c r="G171" s="197"/>
      <c r="H171" s="198">
        <f t="shared" si="4"/>
        <v>0</v>
      </c>
      <c r="I171" s="623"/>
    </row>
    <row r="172" spans="2:9" x14ac:dyDescent="0.2">
      <c r="B172" s="192">
        <v>5</v>
      </c>
      <c r="C172" s="193"/>
      <c r="D172" s="199"/>
      <c r="E172" s="200"/>
      <c r="F172" s="201"/>
      <c r="G172" s="197"/>
      <c r="H172" s="198">
        <f t="shared" si="4"/>
        <v>0</v>
      </c>
      <c r="I172" s="623"/>
    </row>
    <row r="173" spans="2:9" x14ac:dyDescent="0.2">
      <c r="B173" s="192">
        <v>6</v>
      </c>
      <c r="C173" s="193"/>
      <c r="D173" s="199"/>
      <c r="E173" s="200"/>
      <c r="F173" s="201"/>
      <c r="G173" s="197"/>
      <c r="H173" s="198">
        <f t="shared" si="4"/>
        <v>0</v>
      </c>
      <c r="I173" s="623"/>
    </row>
    <row r="174" spans="2:9" x14ac:dyDescent="0.2">
      <c r="B174" s="192">
        <v>7</v>
      </c>
      <c r="C174" s="193"/>
      <c r="D174" s="199"/>
      <c r="E174" s="200"/>
      <c r="F174" s="201"/>
      <c r="G174" s="197"/>
      <c r="H174" s="198">
        <f t="shared" si="4"/>
        <v>0</v>
      </c>
      <c r="I174" s="623"/>
    </row>
    <row r="175" spans="2:9" ht="15" thickBot="1" x14ac:dyDescent="0.25">
      <c r="B175" s="192">
        <v>8</v>
      </c>
      <c r="C175" s="193"/>
      <c r="D175" s="199"/>
      <c r="E175" s="200"/>
      <c r="F175" s="201"/>
      <c r="G175" s="197"/>
      <c r="H175" s="198">
        <f t="shared" si="4"/>
        <v>0</v>
      </c>
      <c r="I175" s="623"/>
    </row>
    <row r="176" spans="2:9" ht="15.75" thickBot="1" x14ac:dyDescent="0.25">
      <c r="B176" s="202" t="s">
        <v>90</v>
      </c>
      <c r="C176" s="202" t="s">
        <v>97</v>
      </c>
      <c r="D176" s="202" t="s">
        <v>92</v>
      </c>
      <c r="E176" s="624" t="s">
        <v>2</v>
      </c>
      <c r="F176" s="625"/>
      <c r="G176" s="202" t="s">
        <v>98</v>
      </c>
      <c r="H176" s="202" t="s">
        <v>99</v>
      </c>
      <c r="I176" s="202" t="s">
        <v>96</v>
      </c>
    </row>
    <row r="177" spans="2:9" ht="48" x14ac:dyDescent="0.2">
      <c r="B177" s="192">
        <v>1</v>
      </c>
      <c r="C177" s="193" t="s">
        <v>100</v>
      </c>
      <c r="D177" s="194" t="s">
        <v>101</v>
      </c>
      <c r="E177" s="634">
        <v>0.8</v>
      </c>
      <c r="F177" s="635"/>
      <c r="G177" s="203">
        <v>28682</v>
      </c>
      <c r="H177" s="204">
        <f>G177*E177</f>
        <v>22945.600000000002</v>
      </c>
      <c r="I177" s="633">
        <f>SUM(H177:H178)</f>
        <v>22945.600000000002</v>
      </c>
    </row>
    <row r="178" spans="2:9" ht="15" thickBot="1" x14ac:dyDescent="0.25">
      <c r="B178" s="205">
        <v>2</v>
      </c>
      <c r="C178" s="206" t="s">
        <v>102</v>
      </c>
      <c r="D178" s="207"/>
      <c r="E178" s="636"/>
      <c r="F178" s="636"/>
      <c r="G178" s="208"/>
      <c r="H178" s="209">
        <f>G178*E178</f>
        <v>0</v>
      </c>
      <c r="I178" s="623"/>
    </row>
    <row r="179" spans="2:9" ht="15.75" thickBot="1" x14ac:dyDescent="0.25">
      <c r="B179" s="202" t="s">
        <v>90</v>
      </c>
      <c r="C179" s="202" t="s">
        <v>103</v>
      </c>
      <c r="D179" s="210" t="s">
        <v>92</v>
      </c>
      <c r="E179" s="599" t="s">
        <v>2</v>
      </c>
      <c r="F179" s="600"/>
      <c r="G179" s="211" t="s">
        <v>94</v>
      </c>
      <c r="H179" s="202" t="s">
        <v>95</v>
      </c>
      <c r="I179" s="202" t="s">
        <v>96</v>
      </c>
    </row>
    <row r="180" spans="2:9" ht="24.75" thickBot="1" x14ac:dyDescent="0.25">
      <c r="B180" s="192">
        <v>1</v>
      </c>
      <c r="C180" s="193" t="s">
        <v>104</v>
      </c>
      <c r="D180" s="194" t="s">
        <v>105</v>
      </c>
      <c r="E180" s="631">
        <v>1</v>
      </c>
      <c r="F180" s="632"/>
      <c r="G180" s="198">
        <f>+ROUND(I177*5%,0)</f>
        <v>1147</v>
      </c>
      <c r="H180" s="212">
        <f>E180*G180</f>
        <v>1147</v>
      </c>
      <c r="I180" s="633">
        <f>SUM(H180:H181)</f>
        <v>4347</v>
      </c>
    </row>
    <row r="181" spans="2:9" ht="15.75" thickBot="1" x14ac:dyDescent="0.25">
      <c r="B181" s="205">
        <v>2</v>
      </c>
      <c r="C181" s="213" t="s">
        <v>135</v>
      </c>
      <c r="D181" s="199" t="s">
        <v>256</v>
      </c>
      <c r="E181" s="631">
        <v>2</v>
      </c>
      <c r="F181" s="632"/>
      <c r="G181" s="198">
        <v>1600</v>
      </c>
      <c r="H181" s="212">
        <f>E181*G181</f>
        <v>3200</v>
      </c>
      <c r="I181" s="623"/>
    </row>
    <row r="182" spans="2:9" ht="15.75" thickBot="1" x14ac:dyDescent="0.25">
      <c r="B182" s="202" t="s">
        <v>90</v>
      </c>
      <c r="C182" s="202" t="s">
        <v>106</v>
      </c>
      <c r="D182" s="202" t="s">
        <v>92</v>
      </c>
      <c r="E182" s="624" t="s">
        <v>2</v>
      </c>
      <c r="F182" s="625"/>
      <c r="G182" s="202" t="s">
        <v>94</v>
      </c>
      <c r="H182" s="202" t="s">
        <v>99</v>
      </c>
      <c r="I182" s="202" t="s">
        <v>96</v>
      </c>
    </row>
    <row r="183" spans="2:9" x14ac:dyDescent="0.2">
      <c r="B183" s="192">
        <v>1</v>
      </c>
      <c r="C183" s="193"/>
      <c r="D183" s="194"/>
      <c r="E183" s="644"/>
      <c r="F183" s="645"/>
      <c r="G183" s="203"/>
      <c r="H183" s="204"/>
      <c r="I183" s="633">
        <f>SUM(H183:H184)</f>
        <v>0</v>
      </c>
    </row>
    <row r="184" spans="2:9" ht="15" thickBot="1" x14ac:dyDescent="0.25">
      <c r="B184" s="205">
        <v>2</v>
      </c>
      <c r="C184" s="206" t="s">
        <v>102</v>
      </c>
      <c r="D184" s="207"/>
      <c r="E184" s="636"/>
      <c r="F184" s="636"/>
      <c r="G184" s="208"/>
      <c r="H184" s="209">
        <f>G184*E184</f>
        <v>0</v>
      </c>
      <c r="I184" s="623"/>
    </row>
    <row r="185" spans="2:9" ht="15.75" thickBot="1" x14ac:dyDescent="0.25">
      <c r="B185" s="217"/>
      <c r="C185" s="218" t="s">
        <v>109</v>
      </c>
      <c r="D185" s="219"/>
      <c r="E185" s="626"/>
      <c r="F185" s="627"/>
      <c r="G185" s="220"/>
      <c r="H185" s="221" t="s">
        <v>102</v>
      </c>
      <c r="I185" s="222">
        <f>I168+I177+I180+I183</f>
        <v>74328.925000000003</v>
      </c>
    </row>
    <row r="186" spans="2:9" x14ac:dyDescent="0.2">
      <c r="B186" s="223"/>
      <c r="C186" s="224"/>
      <c r="D186" s="225"/>
      <c r="E186" s="225" t="s">
        <v>110</v>
      </c>
      <c r="F186" s="225"/>
      <c r="G186" s="226"/>
      <c r="H186" s="227"/>
      <c r="I186" s="228"/>
    </row>
    <row r="187" spans="2:9" x14ac:dyDescent="0.2">
      <c r="B187" s="229"/>
      <c r="C187" s="230"/>
      <c r="D187" s="185"/>
      <c r="E187" s="185"/>
      <c r="F187" s="185"/>
      <c r="G187" s="185"/>
      <c r="H187" s="186"/>
      <c r="I187" s="231"/>
    </row>
    <row r="188" spans="2:9" x14ac:dyDescent="0.2">
      <c r="B188" s="229"/>
      <c r="C188" s="232"/>
      <c r="D188" s="186"/>
      <c r="E188" s="186"/>
      <c r="F188" s="185"/>
      <c r="G188" s="185"/>
      <c r="H188" s="186"/>
      <c r="I188" s="233"/>
    </row>
    <row r="189" spans="2:9" x14ac:dyDescent="0.2">
      <c r="B189" s="234"/>
      <c r="C189" s="185"/>
      <c r="D189" s="186"/>
      <c r="E189" s="186"/>
      <c r="F189" s="628" t="s">
        <v>111</v>
      </c>
      <c r="G189" s="628"/>
      <c r="H189" s="628"/>
      <c r="I189" s="235"/>
    </row>
    <row r="190" spans="2:9" x14ac:dyDescent="0.2">
      <c r="B190" s="234"/>
      <c r="C190" s="236"/>
      <c r="D190" s="186"/>
      <c r="E190" s="186"/>
      <c r="F190" s="236"/>
      <c r="G190" s="236"/>
      <c r="H190" s="236"/>
      <c r="I190" s="233"/>
    </row>
    <row r="191" spans="2:9" ht="15.75" thickBot="1" x14ac:dyDescent="0.25">
      <c r="B191" s="237"/>
      <c r="C191" s="238" t="s">
        <v>112</v>
      </c>
      <c r="D191" s="238"/>
      <c r="E191" s="238"/>
      <c r="F191" s="629" t="s">
        <v>113</v>
      </c>
      <c r="G191" s="630"/>
      <c r="H191" s="630"/>
      <c r="I191" s="239"/>
    </row>
    <row r="193" spans="2:9" ht="15" thickBot="1" x14ac:dyDescent="0.25"/>
    <row r="194" spans="2:9" ht="15.75" x14ac:dyDescent="0.2">
      <c r="B194" s="172"/>
      <c r="C194" s="173"/>
      <c r="D194" s="601" t="s">
        <v>0</v>
      </c>
      <c r="E194" s="602"/>
      <c r="F194" s="602"/>
      <c r="G194" s="602"/>
      <c r="H194" s="602"/>
      <c r="I194" s="603"/>
    </row>
    <row r="195" spans="2:9" ht="15.75" x14ac:dyDescent="0.2">
      <c r="B195" s="174"/>
      <c r="C195" s="175"/>
      <c r="D195" s="604"/>
      <c r="E195" s="605"/>
      <c r="F195" s="605"/>
      <c r="G195" s="605"/>
      <c r="H195" s="605"/>
      <c r="I195" s="606"/>
    </row>
    <row r="196" spans="2:9" ht="15.75" x14ac:dyDescent="0.2">
      <c r="B196" s="174"/>
      <c r="C196" s="175"/>
      <c r="D196" s="604"/>
      <c r="E196" s="607"/>
      <c r="F196" s="607"/>
      <c r="G196" s="607"/>
      <c r="H196" s="607"/>
      <c r="I196" s="606"/>
    </row>
    <row r="197" spans="2:9" ht="15.75" x14ac:dyDescent="0.2">
      <c r="B197" s="174"/>
      <c r="C197" s="175"/>
      <c r="D197" s="176" t="s">
        <v>81</v>
      </c>
      <c r="E197" s="177"/>
      <c r="F197" s="177"/>
      <c r="G197" s="177"/>
      <c r="H197" s="177"/>
      <c r="I197" s="175"/>
    </row>
    <row r="198" spans="2:9" ht="15.75" x14ac:dyDescent="0.2">
      <c r="B198" s="174"/>
      <c r="C198" s="175"/>
      <c r="D198" s="176" t="s">
        <v>82</v>
      </c>
      <c r="E198" s="177"/>
      <c r="F198" s="177"/>
      <c r="G198" s="177"/>
      <c r="H198" s="177"/>
      <c r="I198" s="175"/>
    </row>
    <row r="199" spans="2:9" ht="21" thickBot="1" x14ac:dyDescent="0.25">
      <c r="B199" s="178"/>
      <c r="C199" s="179"/>
      <c r="D199" s="180" t="s">
        <v>83</v>
      </c>
      <c r="E199" s="181"/>
      <c r="F199" s="181"/>
      <c r="G199" s="181"/>
      <c r="H199" s="181"/>
      <c r="I199" s="182"/>
    </row>
    <row r="200" spans="2:9" ht="15" x14ac:dyDescent="0.25">
      <c r="B200" s="183" t="s">
        <v>84</v>
      </c>
      <c r="C200" s="184">
        <v>1.6</v>
      </c>
      <c r="D200" s="185"/>
      <c r="E200" s="185"/>
      <c r="F200" s="185"/>
      <c r="G200" s="185"/>
      <c r="H200" s="186"/>
      <c r="I200" s="187"/>
    </row>
    <row r="201" spans="2:9" ht="15" thickBot="1" x14ac:dyDescent="0.25">
      <c r="B201" s="188" t="s">
        <v>85</v>
      </c>
      <c r="C201" s="608" t="s">
        <v>125</v>
      </c>
      <c r="D201" s="608"/>
      <c r="E201" s="608"/>
      <c r="F201" s="608"/>
      <c r="G201" s="608"/>
      <c r="H201" s="608"/>
      <c r="I201" s="609"/>
    </row>
    <row r="202" spans="2:9" ht="15.75" thickBot="1" x14ac:dyDescent="0.25">
      <c r="B202" s="610" t="s">
        <v>86</v>
      </c>
      <c r="C202" s="602"/>
      <c r="D202" s="602"/>
      <c r="E202" s="602"/>
      <c r="F202" s="602"/>
      <c r="G202" s="602"/>
      <c r="H202" s="602"/>
      <c r="I202" s="603"/>
    </row>
    <row r="203" spans="2:9" ht="24" customHeight="1" x14ac:dyDescent="0.2">
      <c r="B203" s="611" t="s">
        <v>87</v>
      </c>
      <c r="C203" s="613" t="s">
        <v>29</v>
      </c>
      <c r="D203" s="614"/>
      <c r="E203" s="614"/>
      <c r="F203" s="617" t="s">
        <v>88</v>
      </c>
      <c r="G203" s="619" t="s">
        <v>8</v>
      </c>
      <c r="H203" s="617" t="s">
        <v>158</v>
      </c>
      <c r="I203" s="621" t="s">
        <v>159</v>
      </c>
    </row>
    <row r="204" spans="2:9" ht="15" thickBot="1" x14ac:dyDescent="0.25">
      <c r="B204" s="612"/>
      <c r="C204" s="615"/>
      <c r="D204" s="616"/>
      <c r="E204" s="616"/>
      <c r="F204" s="618"/>
      <c r="G204" s="620"/>
      <c r="H204" s="618"/>
      <c r="I204" s="622"/>
    </row>
    <row r="205" spans="2:9" ht="23.25" thickBot="1" x14ac:dyDescent="0.25">
      <c r="B205" s="189" t="s">
        <v>90</v>
      </c>
      <c r="C205" s="190" t="s">
        <v>91</v>
      </c>
      <c r="D205" s="190" t="s">
        <v>92</v>
      </c>
      <c r="E205" s="190" t="s">
        <v>2</v>
      </c>
      <c r="F205" s="190" t="s">
        <v>93</v>
      </c>
      <c r="G205" s="190" t="s">
        <v>94</v>
      </c>
      <c r="H205" s="190" t="s">
        <v>95</v>
      </c>
      <c r="I205" s="191" t="s">
        <v>96</v>
      </c>
    </row>
    <row r="206" spans="2:9" x14ac:dyDescent="0.2">
      <c r="B206" s="192">
        <v>1</v>
      </c>
      <c r="C206" s="193" t="s">
        <v>136</v>
      </c>
      <c r="D206" s="194" t="s">
        <v>34</v>
      </c>
      <c r="E206" s="240">
        <v>1</v>
      </c>
      <c r="F206" s="242">
        <v>0</v>
      </c>
      <c r="G206" s="245">
        <v>30627.5</v>
      </c>
      <c r="H206" s="198">
        <f t="shared" ref="H206:H213" si="5">(E206*G206)+(E206*G206*F206)</f>
        <v>30627.5</v>
      </c>
      <c r="I206" s="623">
        <f>SUM(H206:H213)</f>
        <v>59324</v>
      </c>
    </row>
    <row r="207" spans="2:9" x14ac:dyDescent="0.2">
      <c r="B207" s="192">
        <v>2</v>
      </c>
      <c r="C207" s="193" t="s">
        <v>137</v>
      </c>
      <c r="D207" s="199" t="s">
        <v>22</v>
      </c>
      <c r="E207" s="243">
        <v>1</v>
      </c>
      <c r="F207" s="242">
        <v>0.05</v>
      </c>
      <c r="G207" s="245">
        <v>18000</v>
      </c>
      <c r="H207" s="198">
        <f t="shared" si="5"/>
        <v>18900</v>
      </c>
      <c r="I207" s="623"/>
    </row>
    <row r="208" spans="2:9" ht="24" x14ac:dyDescent="0.2">
      <c r="B208" s="192">
        <v>3</v>
      </c>
      <c r="C208" s="193" t="s">
        <v>133</v>
      </c>
      <c r="D208" s="199" t="s">
        <v>24</v>
      </c>
      <c r="E208" s="243">
        <v>0.03</v>
      </c>
      <c r="F208" s="242">
        <v>0.05</v>
      </c>
      <c r="G208" s="245">
        <v>311000</v>
      </c>
      <c r="H208" s="198">
        <f t="shared" si="5"/>
        <v>9796.5</v>
      </c>
      <c r="I208" s="623"/>
    </row>
    <row r="209" spans="2:9" x14ac:dyDescent="0.2">
      <c r="B209" s="192">
        <v>4</v>
      </c>
      <c r="C209" s="193"/>
      <c r="D209" s="199"/>
      <c r="E209" s="243"/>
      <c r="F209" s="201"/>
      <c r="G209" s="197"/>
      <c r="H209" s="198">
        <f t="shared" si="5"/>
        <v>0</v>
      </c>
      <c r="I209" s="623"/>
    </row>
    <row r="210" spans="2:9" x14ac:dyDescent="0.2">
      <c r="B210" s="192">
        <v>5</v>
      </c>
      <c r="C210" s="193"/>
      <c r="D210" s="199"/>
      <c r="E210" s="200"/>
      <c r="F210" s="201"/>
      <c r="G210" s="197"/>
      <c r="H210" s="198">
        <f t="shared" si="5"/>
        <v>0</v>
      </c>
      <c r="I210" s="623"/>
    </row>
    <row r="211" spans="2:9" x14ac:dyDescent="0.2">
      <c r="B211" s="192">
        <v>6</v>
      </c>
      <c r="C211" s="193"/>
      <c r="D211" s="199"/>
      <c r="E211" s="200"/>
      <c r="F211" s="201"/>
      <c r="G211" s="197"/>
      <c r="H211" s="198">
        <f t="shared" si="5"/>
        <v>0</v>
      </c>
      <c r="I211" s="623"/>
    </row>
    <row r="212" spans="2:9" x14ac:dyDescent="0.2">
      <c r="B212" s="192">
        <v>7</v>
      </c>
      <c r="C212" s="193"/>
      <c r="D212" s="199"/>
      <c r="E212" s="200"/>
      <c r="F212" s="201"/>
      <c r="G212" s="197"/>
      <c r="H212" s="198">
        <f t="shared" si="5"/>
        <v>0</v>
      </c>
      <c r="I212" s="623"/>
    </row>
    <row r="213" spans="2:9" ht="15" thickBot="1" x14ac:dyDescent="0.25">
      <c r="B213" s="192">
        <v>8</v>
      </c>
      <c r="C213" s="193"/>
      <c r="D213" s="199"/>
      <c r="E213" s="200"/>
      <c r="F213" s="201"/>
      <c r="G213" s="197"/>
      <c r="H213" s="198">
        <f t="shared" si="5"/>
        <v>0</v>
      </c>
      <c r="I213" s="623"/>
    </row>
    <row r="214" spans="2:9" ht="15.75" thickBot="1" x14ac:dyDescent="0.25">
      <c r="B214" s="202" t="s">
        <v>90</v>
      </c>
      <c r="C214" s="202" t="s">
        <v>97</v>
      </c>
      <c r="D214" s="202" t="s">
        <v>92</v>
      </c>
      <c r="E214" s="624" t="s">
        <v>2</v>
      </c>
      <c r="F214" s="625"/>
      <c r="G214" s="202" t="s">
        <v>98</v>
      </c>
      <c r="H214" s="202" t="s">
        <v>99</v>
      </c>
      <c r="I214" s="202" t="s">
        <v>96</v>
      </c>
    </row>
    <row r="215" spans="2:9" ht="48" x14ac:dyDescent="0.2">
      <c r="B215" s="192">
        <v>1</v>
      </c>
      <c r="C215" s="193" t="s">
        <v>100</v>
      </c>
      <c r="D215" s="194" t="s">
        <v>101</v>
      </c>
      <c r="E215" s="634">
        <v>0.8</v>
      </c>
      <c r="F215" s="635"/>
      <c r="G215" s="203">
        <v>28682</v>
      </c>
      <c r="H215" s="204">
        <f>G215*E215</f>
        <v>22945.600000000002</v>
      </c>
      <c r="I215" s="633">
        <f>SUM(H215:H216)</f>
        <v>22945.600000000002</v>
      </c>
    </row>
    <row r="216" spans="2:9" ht="15" thickBot="1" x14ac:dyDescent="0.25">
      <c r="B216" s="205">
        <v>2</v>
      </c>
      <c r="C216" s="206" t="s">
        <v>102</v>
      </c>
      <c r="D216" s="207"/>
      <c r="E216" s="636"/>
      <c r="F216" s="636"/>
      <c r="G216" s="208"/>
      <c r="H216" s="209">
        <f>G216*E216</f>
        <v>0</v>
      </c>
      <c r="I216" s="623"/>
    </row>
    <row r="217" spans="2:9" ht="15.75" thickBot="1" x14ac:dyDescent="0.25">
      <c r="B217" s="202" t="s">
        <v>90</v>
      </c>
      <c r="C217" s="202" t="s">
        <v>103</v>
      </c>
      <c r="D217" s="210" t="s">
        <v>92</v>
      </c>
      <c r="E217" s="599" t="s">
        <v>2</v>
      </c>
      <c r="F217" s="600"/>
      <c r="G217" s="211" t="s">
        <v>94</v>
      </c>
      <c r="H217" s="202" t="s">
        <v>95</v>
      </c>
      <c r="I217" s="202" t="s">
        <v>96</v>
      </c>
    </row>
    <row r="218" spans="2:9" ht="24.75" thickBot="1" x14ac:dyDescent="0.25">
      <c r="B218" s="192">
        <v>1</v>
      </c>
      <c r="C218" s="193" t="s">
        <v>104</v>
      </c>
      <c r="D218" s="194" t="s">
        <v>105</v>
      </c>
      <c r="E218" s="631">
        <v>1</v>
      </c>
      <c r="F218" s="632"/>
      <c r="G218" s="198">
        <f>+ROUND(I215*5%,0)</f>
        <v>1147</v>
      </c>
      <c r="H218" s="212">
        <f>E218*G218</f>
        <v>1147</v>
      </c>
      <c r="I218" s="633">
        <f>SUM(H218:H219)</f>
        <v>4347</v>
      </c>
    </row>
    <row r="219" spans="2:9" ht="15.75" thickBot="1" x14ac:dyDescent="0.25">
      <c r="B219" s="205">
        <v>2</v>
      </c>
      <c r="C219" s="213" t="s">
        <v>135</v>
      </c>
      <c r="D219" s="199" t="s">
        <v>256</v>
      </c>
      <c r="E219" s="631">
        <v>2</v>
      </c>
      <c r="F219" s="632"/>
      <c r="G219" s="198">
        <v>1600</v>
      </c>
      <c r="H219" s="212">
        <f>E219*G219</f>
        <v>3200</v>
      </c>
      <c r="I219" s="623"/>
    </row>
    <row r="220" spans="2:9" ht="15.75" thickBot="1" x14ac:dyDescent="0.25">
      <c r="B220" s="202" t="s">
        <v>90</v>
      </c>
      <c r="C220" s="202" t="s">
        <v>106</v>
      </c>
      <c r="D220" s="202" t="s">
        <v>92</v>
      </c>
      <c r="E220" s="624" t="s">
        <v>2</v>
      </c>
      <c r="F220" s="625"/>
      <c r="G220" s="202" t="s">
        <v>94</v>
      </c>
      <c r="H220" s="202" t="s">
        <v>99</v>
      </c>
      <c r="I220" s="202" t="s">
        <v>96</v>
      </c>
    </row>
    <row r="221" spans="2:9" x14ac:dyDescent="0.2">
      <c r="B221" s="192">
        <v>1</v>
      </c>
      <c r="C221" s="193"/>
      <c r="D221" s="194"/>
      <c r="E221" s="644"/>
      <c r="F221" s="645"/>
      <c r="G221" s="203"/>
      <c r="H221" s="204"/>
      <c r="I221" s="633">
        <f>SUM(H221:H222)</f>
        <v>0</v>
      </c>
    </row>
    <row r="222" spans="2:9" ht="15" thickBot="1" x14ac:dyDescent="0.25">
      <c r="B222" s="205">
        <v>2</v>
      </c>
      <c r="C222" s="206" t="s">
        <v>102</v>
      </c>
      <c r="D222" s="207"/>
      <c r="E222" s="636"/>
      <c r="F222" s="636"/>
      <c r="G222" s="208"/>
      <c r="H222" s="209">
        <f>G222*E222</f>
        <v>0</v>
      </c>
      <c r="I222" s="623"/>
    </row>
    <row r="223" spans="2:9" ht="15.75" thickBot="1" x14ac:dyDescent="0.25">
      <c r="B223" s="217"/>
      <c r="C223" s="218" t="s">
        <v>109</v>
      </c>
      <c r="D223" s="219"/>
      <c r="E223" s="626"/>
      <c r="F223" s="627"/>
      <c r="G223" s="220"/>
      <c r="H223" s="221" t="s">
        <v>102</v>
      </c>
      <c r="I223" s="222">
        <f>I206+I215+I218+I221</f>
        <v>86616.6</v>
      </c>
    </row>
    <row r="224" spans="2:9" x14ac:dyDescent="0.2">
      <c r="B224" s="223"/>
      <c r="C224" s="224"/>
      <c r="D224" s="225"/>
      <c r="E224" s="225" t="s">
        <v>110</v>
      </c>
      <c r="F224" s="225"/>
      <c r="G224" s="226"/>
      <c r="H224" s="227"/>
      <c r="I224" s="228"/>
    </row>
    <row r="225" spans="2:9" x14ac:dyDescent="0.2">
      <c r="B225" s="229"/>
      <c r="C225" s="230"/>
      <c r="D225" s="185"/>
      <c r="E225" s="185"/>
      <c r="F225" s="185"/>
      <c r="G225" s="185"/>
      <c r="H225" s="186"/>
      <c r="I225" s="231"/>
    </row>
    <row r="226" spans="2:9" x14ac:dyDescent="0.2">
      <c r="B226" s="229"/>
      <c r="C226" s="232"/>
      <c r="D226" s="186"/>
      <c r="E226" s="186"/>
      <c r="F226" s="185"/>
      <c r="G226" s="185"/>
      <c r="H226" s="186"/>
      <c r="I226" s="233"/>
    </row>
    <row r="227" spans="2:9" x14ac:dyDescent="0.2">
      <c r="B227" s="234"/>
      <c r="C227" s="185"/>
      <c r="D227" s="186"/>
      <c r="E227" s="186"/>
      <c r="F227" s="628" t="s">
        <v>111</v>
      </c>
      <c r="G227" s="628"/>
      <c r="H227" s="628"/>
      <c r="I227" s="235"/>
    </row>
    <row r="228" spans="2:9" x14ac:dyDescent="0.2">
      <c r="B228" s="234"/>
      <c r="C228" s="236"/>
      <c r="D228" s="186"/>
      <c r="E228" s="186"/>
      <c r="F228" s="236"/>
      <c r="G228" s="236"/>
      <c r="H228" s="236"/>
      <c r="I228" s="233"/>
    </row>
    <row r="229" spans="2:9" ht="15.75" thickBot="1" x14ac:dyDescent="0.25">
      <c r="B229" s="237"/>
      <c r="C229" s="238" t="s">
        <v>112</v>
      </c>
      <c r="D229" s="238"/>
      <c r="E229" s="238"/>
      <c r="F229" s="629" t="s">
        <v>113</v>
      </c>
      <c r="G229" s="630"/>
      <c r="H229" s="630"/>
      <c r="I229" s="239"/>
    </row>
    <row r="231" spans="2:9" ht="15" thickBot="1" x14ac:dyDescent="0.25"/>
    <row r="232" spans="2:9" ht="15.75" x14ac:dyDescent="0.2">
      <c r="B232" s="172"/>
      <c r="C232" s="173"/>
      <c r="D232" s="601" t="s">
        <v>0</v>
      </c>
      <c r="E232" s="602"/>
      <c r="F232" s="602"/>
      <c r="G232" s="602"/>
      <c r="H232" s="602"/>
      <c r="I232" s="603"/>
    </row>
    <row r="233" spans="2:9" ht="15.75" x14ac:dyDescent="0.2">
      <c r="B233" s="174"/>
      <c r="C233" s="175"/>
      <c r="D233" s="604"/>
      <c r="E233" s="605"/>
      <c r="F233" s="605"/>
      <c r="G233" s="605"/>
      <c r="H233" s="605"/>
      <c r="I233" s="606"/>
    </row>
    <row r="234" spans="2:9" ht="15.75" x14ac:dyDescent="0.2">
      <c r="B234" s="174"/>
      <c r="C234" s="175"/>
      <c r="D234" s="604"/>
      <c r="E234" s="607"/>
      <c r="F234" s="607"/>
      <c r="G234" s="607"/>
      <c r="H234" s="607"/>
      <c r="I234" s="606"/>
    </row>
    <row r="235" spans="2:9" ht="15.75" x14ac:dyDescent="0.2">
      <c r="B235" s="174"/>
      <c r="C235" s="175"/>
      <c r="D235" s="176" t="s">
        <v>81</v>
      </c>
      <c r="E235" s="177"/>
      <c r="F235" s="177"/>
      <c r="G235" s="177"/>
      <c r="H235" s="177"/>
      <c r="I235" s="175"/>
    </row>
    <row r="236" spans="2:9" ht="15.75" x14ac:dyDescent="0.2">
      <c r="B236" s="174"/>
      <c r="C236" s="175"/>
      <c r="D236" s="176" t="s">
        <v>82</v>
      </c>
      <c r="E236" s="177"/>
      <c r="F236" s="177"/>
      <c r="G236" s="177"/>
      <c r="H236" s="177"/>
      <c r="I236" s="175"/>
    </row>
    <row r="237" spans="2:9" ht="21" thickBot="1" x14ac:dyDescent="0.25">
      <c r="B237" s="178"/>
      <c r="C237" s="179"/>
      <c r="D237" s="180" t="s">
        <v>83</v>
      </c>
      <c r="E237" s="181"/>
      <c r="F237" s="181"/>
      <c r="G237" s="181"/>
      <c r="H237" s="181"/>
      <c r="I237" s="182"/>
    </row>
    <row r="238" spans="2:9" ht="15" x14ac:dyDescent="0.25">
      <c r="B238" s="183" t="s">
        <v>84</v>
      </c>
      <c r="C238" s="184">
        <v>1.7</v>
      </c>
      <c r="D238" s="185"/>
      <c r="E238" s="185"/>
      <c r="F238" s="185"/>
      <c r="G238" s="185"/>
      <c r="H238" s="186"/>
      <c r="I238" s="187"/>
    </row>
    <row r="239" spans="2:9" ht="15" thickBot="1" x14ac:dyDescent="0.25">
      <c r="B239" s="188" t="s">
        <v>85</v>
      </c>
      <c r="C239" s="608" t="s">
        <v>125</v>
      </c>
      <c r="D239" s="608"/>
      <c r="E239" s="608"/>
      <c r="F239" s="608"/>
      <c r="G239" s="608"/>
      <c r="H239" s="608"/>
      <c r="I239" s="609"/>
    </row>
    <row r="240" spans="2:9" ht="15.75" thickBot="1" x14ac:dyDescent="0.25">
      <c r="B240" s="610" t="s">
        <v>86</v>
      </c>
      <c r="C240" s="602"/>
      <c r="D240" s="602"/>
      <c r="E240" s="602"/>
      <c r="F240" s="602"/>
      <c r="G240" s="602"/>
      <c r="H240" s="602"/>
      <c r="I240" s="603"/>
    </row>
    <row r="241" spans="2:11" ht="23.25" customHeight="1" x14ac:dyDescent="0.2">
      <c r="B241" s="611" t="s">
        <v>87</v>
      </c>
      <c r="C241" s="613" t="s">
        <v>31</v>
      </c>
      <c r="D241" s="614"/>
      <c r="E241" s="614"/>
      <c r="F241" s="617" t="s">
        <v>88</v>
      </c>
      <c r="G241" s="619" t="s">
        <v>7</v>
      </c>
      <c r="H241" s="617" t="s">
        <v>158</v>
      </c>
      <c r="I241" s="621" t="s">
        <v>159</v>
      </c>
    </row>
    <row r="242" spans="2:11" ht="15" thickBot="1" x14ac:dyDescent="0.25">
      <c r="B242" s="612"/>
      <c r="C242" s="615"/>
      <c r="D242" s="616"/>
      <c r="E242" s="616"/>
      <c r="F242" s="618"/>
      <c r="G242" s="620"/>
      <c r="H242" s="618"/>
      <c r="I242" s="622"/>
    </row>
    <row r="243" spans="2:11" ht="23.25" thickBot="1" x14ac:dyDescent="0.25">
      <c r="B243" s="189" t="s">
        <v>90</v>
      </c>
      <c r="C243" s="190" t="s">
        <v>91</v>
      </c>
      <c r="D243" s="190" t="s">
        <v>92</v>
      </c>
      <c r="E243" s="190" t="s">
        <v>2</v>
      </c>
      <c r="F243" s="190" t="s">
        <v>93</v>
      </c>
      <c r="G243" s="190" t="s">
        <v>94</v>
      </c>
      <c r="H243" s="190" t="s">
        <v>95</v>
      </c>
      <c r="I243" s="191" t="s">
        <v>96</v>
      </c>
    </row>
    <row r="244" spans="2:11" ht="24" x14ac:dyDescent="0.2">
      <c r="B244" s="192">
        <v>1</v>
      </c>
      <c r="C244" s="193" t="s">
        <v>127</v>
      </c>
      <c r="D244" s="194" t="s">
        <v>24</v>
      </c>
      <c r="E244" s="240">
        <v>0.03</v>
      </c>
      <c r="F244" s="242">
        <v>0</v>
      </c>
      <c r="G244" s="245">
        <v>407000</v>
      </c>
      <c r="H244" s="198">
        <f t="shared" ref="H244:H251" si="6">(E244*G244)+(E244*G244*F244)</f>
        <v>12210</v>
      </c>
      <c r="I244" s="623">
        <f>SUM(H244:H251)</f>
        <v>29844.75</v>
      </c>
      <c r="K244" s="171">
        <f>0.2*0.15</f>
        <v>0.03</v>
      </c>
    </row>
    <row r="245" spans="2:11" ht="36" x14ac:dyDescent="0.2">
      <c r="B245" s="192">
        <v>2</v>
      </c>
      <c r="C245" s="193" t="s">
        <v>128</v>
      </c>
      <c r="D245" s="199" t="s">
        <v>130</v>
      </c>
      <c r="E245" s="243">
        <v>3.5</v>
      </c>
      <c r="F245" s="242">
        <v>0.05</v>
      </c>
      <c r="G245" s="245">
        <v>4700</v>
      </c>
      <c r="H245" s="198">
        <f t="shared" si="6"/>
        <v>17272.5</v>
      </c>
      <c r="I245" s="623"/>
    </row>
    <row r="246" spans="2:11" ht="24" x14ac:dyDescent="0.2">
      <c r="B246" s="192">
        <v>3</v>
      </c>
      <c r="C246" s="193" t="s">
        <v>129</v>
      </c>
      <c r="D246" s="199" t="s">
        <v>130</v>
      </c>
      <c r="E246" s="243">
        <v>0.05</v>
      </c>
      <c r="F246" s="242">
        <v>0.05</v>
      </c>
      <c r="G246" s="245">
        <v>6900</v>
      </c>
      <c r="H246" s="198">
        <f t="shared" si="6"/>
        <v>362.25</v>
      </c>
      <c r="I246" s="623"/>
    </row>
    <row r="247" spans="2:11" x14ac:dyDescent="0.2">
      <c r="B247" s="192">
        <v>4</v>
      </c>
      <c r="C247" s="193"/>
      <c r="D247" s="199"/>
      <c r="E247" s="243"/>
      <c r="F247" s="201"/>
      <c r="G247" s="197"/>
      <c r="H247" s="198">
        <f t="shared" si="6"/>
        <v>0</v>
      </c>
      <c r="I247" s="623"/>
    </row>
    <row r="248" spans="2:11" x14ac:dyDescent="0.2">
      <c r="B248" s="192">
        <v>5</v>
      </c>
      <c r="C248" s="193"/>
      <c r="D248" s="199"/>
      <c r="E248" s="200"/>
      <c r="F248" s="201"/>
      <c r="G248" s="197"/>
      <c r="H248" s="198">
        <f t="shared" si="6"/>
        <v>0</v>
      </c>
      <c r="I248" s="623"/>
    </row>
    <row r="249" spans="2:11" x14ac:dyDescent="0.2">
      <c r="B249" s="192">
        <v>6</v>
      </c>
      <c r="C249" s="193"/>
      <c r="D249" s="199"/>
      <c r="E249" s="200"/>
      <c r="F249" s="201"/>
      <c r="G249" s="197"/>
      <c r="H249" s="198">
        <f t="shared" si="6"/>
        <v>0</v>
      </c>
      <c r="I249" s="623"/>
    </row>
    <row r="250" spans="2:11" x14ac:dyDescent="0.2">
      <c r="B250" s="192">
        <v>7</v>
      </c>
      <c r="C250" s="193"/>
      <c r="D250" s="199"/>
      <c r="E250" s="200"/>
      <c r="F250" s="201"/>
      <c r="G250" s="197"/>
      <c r="H250" s="198">
        <f t="shared" si="6"/>
        <v>0</v>
      </c>
      <c r="I250" s="623"/>
    </row>
    <row r="251" spans="2:11" ht="15" thickBot="1" x14ac:dyDescent="0.25">
      <c r="B251" s="192">
        <v>8</v>
      </c>
      <c r="C251" s="193"/>
      <c r="D251" s="199"/>
      <c r="E251" s="200"/>
      <c r="F251" s="201"/>
      <c r="G251" s="197"/>
      <c r="H251" s="198">
        <f t="shared" si="6"/>
        <v>0</v>
      </c>
      <c r="I251" s="623"/>
    </row>
    <row r="252" spans="2:11" ht="15.75" thickBot="1" x14ac:dyDescent="0.25">
      <c r="B252" s="202" t="s">
        <v>90</v>
      </c>
      <c r="C252" s="202" t="s">
        <v>97</v>
      </c>
      <c r="D252" s="202" t="s">
        <v>92</v>
      </c>
      <c r="E252" s="624" t="s">
        <v>2</v>
      </c>
      <c r="F252" s="625"/>
      <c r="G252" s="202" t="s">
        <v>98</v>
      </c>
      <c r="H252" s="202" t="s">
        <v>99</v>
      </c>
      <c r="I252" s="202" t="s">
        <v>96</v>
      </c>
    </row>
    <row r="253" spans="2:11" ht="48" x14ac:dyDescent="0.2">
      <c r="B253" s="192">
        <v>1</v>
      </c>
      <c r="C253" s="193" t="s">
        <v>100</v>
      </c>
      <c r="D253" s="194" t="s">
        <v>101</v>
      </c>
      <c r="E253" s="634">
        <v>0.75</v>
      </c>
      <c r="F253" s="635"/>
      <c r="G253" s="203">
        <v>28682</v>
      </c>
      <c r="H253" s="204">
        <f>G253*E253</f>
        <v>21511.5</v>
      </c>
      <c r="I253" s="633">
        <f>SUM(H253:H254)</f>
        <v>21511.5</v>
      </c>
    </row>
    <row r="254" spans="2:11" ht="15" thickBot="1" x14ac:dyDescent="0.25">
      <c r="B254" s="205">
        <v>2</v>
      </c>
      <c r="C254" s="206" t="s">
        <v>102</v>
      </c>
      <c r="D254" s="207"/>
      <c r="E254" s="636"/>
      <c r="F254" s="636"/>
      <c r="G254" s="208"/>
      <c r="H254" s="209">
        <f>G254*E254</f>
        <v>0</v>
      </c>
      <c r="I254" s="623"/>
    </row>
    <row r="255" spans="2:11" ht="15.75" thickBot="1" x14ac:dyDescent="0.25">
      <c r="B255" s="202" t="s">
        <v>90</v>
      </c>
      <c r="C255" s="202" t="s">
        <v>103</v>
      </c>
      <c r="D255" s="210" t="s">
        <v>92</v>
      </c>
      <c r="E255" s="599" t="s">
        <v>2</v>
      </c>
      <c r="F255" s="600"/>
      <c r="G255" s="211" t="s">
        <v>94</v>
      </c>
      <c r="H255" s="202" t="s">
        <v>95</v>
      </c>
      <c r="I255" s="246" t="s">
        <v>96</v>
      </c>
    </row>
    <row r="256" spans="2:11" ht="24.75" thickBot="1" x14ac:dyDescent="0.25">
      <c r="B256" s="192">
        <v>1</v>
      </c>
      <c r="C256" s="193" t="s">
        <v>104</v>
      </c>
      <c r="D256" s="194" t="s">
        <v>105</v>
      </c>
      <c r="E256" s="631">
        <v>1</v>
      </c>
      <c r="F256" s="632"/>
      <c r="G256" s="198">
        <f>+ROUND(I253*10%,0)</f>
        <v>2151</v>
      </c>
      <c r="H256" s="247">
        <f>E256*G256</f>
        <v>2151</v>
      </c>
      <c r="I256" s="637">
        <f>SUM(H256:H259)</f>
        <v>17341</v>
      </c>
    </row>
    <row r="257" spans="2:9" ht="15" x14ac:dyDescent="0.2">
      <c r="B257" s="205">
        <v>2</v>
      </c>
      <c r="C257" s="213" t="s">
        <v>135</v>
      </c>
      <c r="D257" s="199" t="s">
        <v>256</v>
      </c>
      <c r="E257" s="631">
        <v>1</v>
      </c>
      <c r="F257" s="632"/>
      <c r="G257" s="198">
        <v>1600</v>
      </c>
      <c r="H257" s="247">
        <f>E257*G257</f>
        <v>1600</v>
      </c>
      <c r="I257" s="637"/>
    </row>
    <row r="258" spans="2:9" ht="15" customHeight="1" x14ac:dyDescent="0.2">
      <c r="B258" s="248">
        <v>4</v>
      </c>
      <c r="C258" s="249" t="s">
        <v>116</v>
      </c>
      <c r="D258" s="199" t="s">
        <v>256</v>
      </c>
      <c r="E258" s="638">
        <v>0.15</v>
      </c>
      <c r="F258" s="639"/>
      <c r="G258" s="250">
        <v>73000</v>
      </c>
      <c r="H258" s="251">
        <f>E258*G258</f>
        <v>10950</v>
      </c>
      <c r="I258" s="637"/>
    </row>
    <row r="259" spans="2:9" ht="24" x14ac:dyDescent="0.2">
      <c r="B259" s="248">
        <v>5</v>
      </c>
      <c r="C259" s="249" t="s">
        <v>138</v>
      </c>
      <c r="D259" s="199" t="s">
        <v>256</v>
      </c>
      <c r="E259" s="638">
        <v>0.04</v>
      </c>
      <c r="F259" s="639"/>
      <c r="G259" s="250">
        <v>66000</v>
      </c>
      <c r="H259" s="252">
        <f>E259*G259</f>
        <v>2640</v>
      </c>
      <c r="I259" s="637"/>
    </row>
    <row r="260" spans="2:9" ht="15.75" thickBot="1" x14ac:dyDescent="0.25">
      <c r="B260" s="253" t="s">
        <v>90</v>
      </c>
      <c r="C260" s="253" t="s">
        <v>106</v>
      </c>
      <c r="D260" s="253" t="s">
        <v>92</v>
      </c>
      <c r="E260" s="646" t="s">
        <v>2</v>
      </c>
      <c r="F260" s="647"/>
      <c r="G260" s="253" t="s">
        <v>94</v>
      </c>
      <c r="H260" s="253" t="s">
        <v>99</v>
      </c>
      <c r="I260" s="253" t="s">
        <v>96</v>
      </c>
    </row>
    <row r="261" spans="2:9" x14ac:dyDescent="0.2">
      <c r="B261" s="192">
        <v>1</v>
      </c>
      <c r="C261" s="193"/>
      <c r="D261" s="194"/>
      <c r="E261" s="644"/>
      <c r="F261" s="645"/>
      <c r="G261" s="203"/>
      <c r="H261" s="204"/>
      <c r="I261" s="633">
        <f>SUM(H261:H262)</f>
        <v>0</v>
      </c>
    </row>
    <row r="262" spans="2:9" ht="15" thickBot="1" x14ac:dyDescent="0.25">
      <c r="B262" s="205">
        <v>2</v>
      </c>
      <c r="C262" s="206" t="s">
        <v>102</v>
      </c>
      <c r="D262" s="207"/>
      <c r="E262" s="636"/>
      <c r="F262" s="636"/>
      <c r="G262" s="208"/>
      <c r="H262" s="209">
        <f>G262*E262</f>
        <v>0</v>
      </c>
      <c r="I262" s="623"/>
    </row>
    <row r="263" spans="2:9" ht="15.75" thickBot="1" x14ac:dyDescent="0.25">
      <c r="B263" s="217"/>
      <c r="C263" s="218" t="s">
        <v>109</v>
      </c>
      <c r="D263" s="219"/>
      <c r="E263" s="626"/>
      <c r="F263" s="627"/>
      <c r="G263" s="220"/>
      <c r="H263" s="221" t="s">
        <v>102</v>
      </c>
      <c r="I263" s="222">
        <f>I244+I253+I256+I261</f>
        <v>68697.25</v>
      </c>
    </row>
    <row r="264" spans="2:9" x14ac:dyDescent="0.2">
      <c r="B264" s="223"/>
      <c r="C264" s="224"/>
      <c r="D264" s="225"/>
      <c r="E264" s="225" t="s">
        <v>110</v>
      </c>
      <c r="F264" s="225"/>
      <c r="G264" s="226"/>
      <c r="H264" s="227"/>
      <c r="I264" s="228"/>
    </row>
    <row r="265" spans="2:9" x14ac:dyDescent="0.2">
      <c r="B265" s="229"/>
      <c r="C265" s="230"/>
      <c r="D265" s="185"/>
      <c r="E265" s="185"/>
      <c r="F265" s="185"/>
      <c r="G265" s="185"/>
      <c r="H265" s="186"/>
      <c r="I265" s="231"/>
    </row>
    <row r="266" spans="2:9" x14ac:dyDescent="0.2">
      <c r="B266" s="229"/>
      <c r="C266" s="232"/>
      <c r="D266" s="186"/>
      <c r="E266" s="186"/>
      <c r="F266" s="185"/>
      <c r="G266" s="185"/>
      <c r="H266" s="186"/>
      <c r="I266" s="233"/>
    </row>
    <row r="267" spans="2:9" x14ac:dyDescent="0.2">
      <c r="B267" s="234"/>
      <c r="C267" s="185"/>
      <c r="D267" s="186"/>
      <c r="E267" s="186"/>
      <c r="F267" s="628" t="s">
        <v>111</v>
      </c>
      <c r="G267" s="628"/>
      <c r="H267" s="628"/>
      <c r="I267" s="235"/>
    </row>
    <row r="268" spans="2:9" x14ac:dyDescent="0.2">
      <c r="B268" s="234"/>
      <c r="C268" s="236"/>
      <c r="D268" s="186"/>
      <c r="E268" s="186"/>
      <c r="F268" s="236"/>
      <c r="G268" s="236"/>
      <c r="H268" s="236"/>
      <c r="I268" s="233"/>
    </row>
    <row r="269" spans="2:9" ht="15.75" thickBot="1" x14ac:dyDescent="0.25">
      <c r="B269" s="237"/>
      <c r="C269" s="238" t="s">
        <v>112</v>
      </c>
      <c r="D269" s="238"/>
      <c r="E269" s="238"/>
      <c r="F269" s="629" t="s">
        <v>113</v>
      </c>
      <c r="G269" s="630"/>
      <c r="H269" s="630"/>
      <c r="I269" s="239"/>
    </row>
    <row r="271" spans="2:9" ht="15" thickBot="1" x14ac:dyDescent="0.25"/>
    <row r="272" spans="2:9" ht="15.75" x14ac:dyDescent="0.2">
      <c r="B272" s="172"/>
      <c r="C272" s="173"/>
      <c r="D272" s="601" t="s">
        <v>0</v>
      </c>
      <c r="E272" s="602"/>
      <c r="F272" s="602"/>
      <c r="G272" s="602"/>
      <c r="H272" s="602"/>
      <c r="I272" s="603"/>
    </row>
    <row r="273" spans="2:9" ht="15.75" x14ac:dyDescent="0.2">
      <c r="B273" s="174"/>
      <c r="C273" s="175"/>
      <c r="D273" s="604"/>
      <c r="E273" s="605"/>
      <c r="F273" s="605"/>
      <c r="G273" s="605"/>
      <c r="H273" s="605"/>
      <c r="I273" s="606"/>
    </row>
    <row r="274" spans="2:9" ht="15.75" x14ac:dyDescent="0.2">
      <c r="B274" s="174"/>
      <c r="C274" s="175"/>
      <c r="D274" s="604"/>
      <c r="E274" s="607"/>
      <c r="F274" s="607"/>
      <c r="G274" s="607"/>
      <c r="H274" s="607"/>
      <c r="I274" s="606"/>
    </row>
    <row r="275" spans="2:9" ht="15.75" x14ac:dyDescent="0.2">
      <c r="B275" s="174"/>
      <c r="C275" s="175"/>
      <c r="D275" s="176" t="s">
        <v>81</v>
      </c>
      <c r="E275" s="177"/>
      <c r="F275" s="177"/>
      <c r="G275" s="177"/>
      <c r="H275" s="177"/>
      <c r="I275" s="175"/>
    </row>
    <row r="276" spans="2:9" ht="15.75" x14ac:dyDescent="0.2">
      <c r="B276" s="174"/>
      <c r="C276" s="175"/>
      <c r="D276" s="176" t="s">
        <v>82</v>
      </c>
      <c r="E276" s="177"/>
      <c r="F276" s="177"/>
      <c r="G276" s="177"/>
      <c r="H276" s="177"/>
      <c r="I276" s="175"/>
    </row>
    <row r="277" spans="2:9" ht="21" thickBot="1" x14ac:dyDescent="0.25">
      <c r="B277" s="178"/>
      <c r="C277" s="179"/>
      <c r="D277" s="180" t="s">
        <v>83</v>
      </c>
      <c r="E277" s="181"/>
      <c r="F277" s="181"/>
      <c r="G277" s="181"/>
      <c r="H277" s="181"/>
      <c r="I277" s="182"/>
    </row>
    <row r="278" spans="2:9" ht="15" x14ac:dyDescent="0.25">
      <c r="B278" s="183" t="s">
        <v>84</v>
      </c>
      <c r="C278" s="184">
        <v>1.8</v>
      </c>
      <c r="D278" s="185"/>
      <c r="E278" s="185"/>
      <c r="F278" s="185"/>
      <c r="G278" s="185"/>
      <c r="H278" s="186"/>
      <c r="I278" s="187"/>
    </row>
    <row r="279" spans="2:9" ht="15" thickBot="1" x14ac:dyDescent="0.25">
      <c r="B279" s="188" t="s">
        <v>85</v>
      </c>
      <c r="C279" s="608" t="s">
        <v>125</v>
      </c>
      <c r="D279" s="608"/>
      <c r="E279" s="608"/>
      <c r="F279" s="608"/>
      <c r="G279" s="608"/>
      <c r="H279" s="608"/>
      <c r="I279" s="609"/>
    </row>
    <row r="280" spans="2:9" ht="15.75" thickBot="1" x14ac:dyDescent="0.25">
      <c r="B280" s="610" t="s">
        <v>86</v>
      </c>
      <c r="C280" s="602"/>
      <c r="D280" s="602"/>
      <c r="E280" s="602"/>
      <c r="F280" s="602"/>
      <c r="G280" s="602"/>
      <c r="H280" s="602"/>
      <c r="I280" s="603"/>
    </row>
    <row r="281" spans="2:9" ht="33.75" customHeight="1" x14ac:dyDescent="0.2">
      <c r="B281" s="611" t="s">
        <v>87</v>
      </c>
      <c r="C281" s="613" t="s">
        <v>31</v>
      </c>
      <c r="D281" s="614"/>
      <c r="E281" s="614"/>
      <c r="F281" s="617" t="s">
        <v>88</v>
      </c>
      <c r="G281" s="619" t="s">
        <v>7</v>
      </c>
      <c r="H281" s="617" t="s">
        <v>158</v>
      </c>
      <c r="I281" s="621" t="s">
        <v>159</v>
      </c>
    </row>
    <row r="282" spans="2:9" ht="15" thickBot="1" x14ac:dyDescent="0.25">
      <c r="B282" s="612"/>
      <c r="C282" s="615"/>
      <c r="D282" s="616"/>
      <c r="E282" s="616"/>
      <c r="F282" s="618"/>
      <c r="G282" s="620"/>
      <c r="H282" s="618"/>
      <c r="I282" s="622"/>
    </row>
    <row r="283" spans="2:9" ht="23.25" thickBot="1" x14ac:dyDescent="0.25">
      <c r="B283" s="189" t="s">
        <v>90</v>
      </c>
      <c r="C283" s="190" t="s">
        <v>91</v>
      </c>
      <c r="D283" s="190" t="s">
        <v>92</v>
      </c>
      <c r="E283" s="190" t="s">
        <v>2</v>
      </c>
      <c r="F283" s="190" t="s">
        <v>93</v>
      </c>
      <c r="G283" s="190" t="s">
        <v>94</v>
      </c>
      <c r="H283" s="190" t="s">
        <v>95</v>
      </c>
      <c r="I283" s="191" t="s">
        <v>96</v>
      </c>
    </row>
    <row r="284" spans="2:9" ht="24" x14ac:dyDescent="0.2">
      <c r="B284" s="192">
        <v>1</v>
      </c>
      <c r="C284" s="193" t="s">
        <v>127</v>
      </c>
      <c r="D284" s="194" t="s">
        <v>24</v>
      </c>
      <c r="E284" s="240">
        <v>0.03</v>
      </c>
      <c r="F284" s="242">
        <v>0</v>
      </c>
      <c r="G284" s="245">
        <v>407000</v>
      </c>
      <c r="H284" s="198">
        <f t="shared" ref="H284:H291" si="7">(E284*G284)+(E284*G284*F284)</f>
        <v>12210</v>
      </c>
      <c r="I284" s="623">
        <f>SUM(H284:H291)</f>
        <v>29844.75</v>
      </c>
    </row>
    <row r="285" spans="2:9" ht="36" x14ac:dyDescent="0.2">
      <c r="B285" s="192">
        <v>2</v>
      </c>
      <c r="C285" s="193" t="s">
        <v>128</v>
      </c>
      <c r="D285" s="199" t="s">
        <v>130</v>
      </c>
      <c r="E285" s="243">
        <v>3.5</v>
      </c>
      <c r="F285" s="242">
        <v>0.05</v>
      </c>
      <c r="G285" s="245">
        <v>4700</v>
      </c>
      <c r="H285" s="198">
        <f t="shared" si="7"/>
        <v>17272.5</v>
      </c>
      <c r="I285" s="623"/>
    </row>
    <row r="286" spans="2:9" ht="24" x14ac:dyDescent="0.2">
      <c r="B286" s="192">
        <v>3</v>
      </c>
      <c r="C286" s="193" t="s">
        <v>129</v>
      </c>
      <c r="D286" s="199" t="s">
        <v>130</v>
      </c>
      <c r="E286" s="243">
        <v>0.05</v>
      </c>
      <c r="F286" s="242">
        <v>0.05</v>
      </c>
      <c r="G286" s="245">
        <v>6900</v>
      </c>
      <c r="H286" s="198">
        <f t="shared" si="7"/>
        <v>362.25</v>
      </c>
      <c r="I286" s="623"/>
    </row>
    <row r="287" spans="2:9" x14ac:dyDescent="0.2">
      <c r="B287" s="192">
        <v>4</v>
      </c>
      <c r="C287" s="193"/>
      <c r="D287" s="199"/>
      <c r="E287" s="243"/>
      <c r="F287" s="201"/>
      <c r="G287" s="197"/>
      <c r="H287" s="198">
        <f t="shared" si="7"/>
        <v>0</v>
      </c>
      <c r="I287" s="623"/>
    </row>
    <row r="288" spans="2:9" x14ac:dyDescent="0.2">
      <c r="B288" s="192">
        <v>5</v>
      </c>
      <c r="C288" s="193"/>
      <c r="D288" s="199"/>
      <c r="E288" s="200"/>
      <c r="F288" s="201"/>
      <c r="G288" s="197"/>
      <c r="H288" s="198">
        <f t="shared" si="7"/>
        <v>0</v>
      </c>
      <c r="I288" s="623"/>
    </row>
    <row r="289" spans="2:9" x14ac:dyDescent="0.2">
      <c r="B289" s="192">
        <v>6</v>
      </c>
      <c r="C289" s="193"/>
      <c r="D289" s="199"/>
      <c r="E289" s="200"/>
      <c r="F289" s="201"/>
      <c r="G289" s="197"/>
      <c r="H289" s="198">
        <f t="shared" si="7"/>
        <v>0</v>
      </c>
      <c r="I289" s="623"/>
    </row>
    <row r="290" spans="2:9" x14ac:dyDescent="0.2">
      <c r="B290" s="192">
        <v>7</v>
      </c>
      <c r="C290" s="193"/>
      <c r="D290" s="199"/>
      <c r="E290" s="200"/>
      <c r="F290" s="201"/>
      <c r="G290" s="197"/>
      <c r="H290" s="198">
        <f t="shared" si="7"/>
        <v>0</v>
      </c>
      <c r="I290" s="623"/>
    </row>
    <row r="291" spans="2:9" ht="15" thickBot="1" x14ac:dyDescent="0.25">
      <c r="B291" s="192">
        <v>8</v>
      </c>
      <c r="C291" s="193"/>
      <c r="D291" s="199"/>
      <c r="E291" s="200"/>
      <c r="F291" s="201"/>
      <c r="G291" s="197"/>
      <c r="H291" s="198">
        <f t="shared" si="7"/>
        <v>0</v>
      </c>
      <c r="I291" s="623"/>
    </row>
    <row r="292" spans="2:9" ht="15.75" thickBot="1" x14ac:dyDescent="0.25">
      <c r="B292" s="202" t="s">
        <v>90</v>
      </c>
      <c r="C292" s="202" t="s">
        <v>97</v>
      </c>
      <c r="D292" s="202" t="s">
        <v>92</v>
      </c>
      <c r="E292" s="624" t="s">
        <v>2</v>
      </c>
      <c r="F292" s="625"/>
      <c r="G292" s="202" t="s">
        <v>98</v>
      </c>
      <c r="H292" s="202" t="s">
        <v>99</v>
      </c>
      <c r="I292" s="202" t="s">
        <v>96</v>
      </c>
    </row>
    <row r="293" spans="2:9" ht="48" x14ac:dyDescent="0.2">
      <c r="B293" s="192">
        <v>1</v>
      </c>
      <c r="C293" s="193" t="s">
        <v>100</v>
      </c>
      <c r="D293" s="194" t="s">
        <v>101</v>
      </c>
      <c r="E293" s="634">
        <v>0.75</v>
      </c>
      <c r="F293" s="635"/>
      <c r="G293" s="203">
        <v>28682</v>
      </c>
      <c r="H293" s="204">
        <f>G293*E293</f>
        <v>21511.5</v>
      </c>
      <c r="I293" s="633">
        <f>SUM(H293:H294)</f>
        <v>21511.5</v>
      </c>
    </row>
    <row r="294" spans="2:9" ht="15" thickBot="1" x14ac:dyDescent="0.25">
      <c r="B294" s="205">
        <v>2</v>
      </c>
      <c r="C294" s="206" t="s">
        <v>102</v>
      </c>
      <c r="D294" s="207"/>
      <c r="E294" s="636"/>
      <c r="F294" s="636"/>
      <c r="G294" s="208"/>
      <c r="H294" s="209">
        <f>G294*E294</f>
        <v>0</v>
      </c>
      <c r="I294" s="623"/>
    </row>
    <row r="295" spans="2:9" ht="15.75" thickBot="1" x14ac:dyDescent="0.25">
      <c r="B295" s="202" t="s">
        <v>90</v>
      </c>
      <c r="C295" s="202" t="s">
        <v>103</v>
      </c>
      <c r="D295" s="210" t="s">
        <v>92</v>
      </c>
      <c r="E295" s="599" t="s">
        <v>2</v>
      </c>
      <c r="F295" s="600"/>
      <c r="G295" s="211" t="s">
        <v>94</v>
      </c>
      <c r="H295" s="202" t="s">
        <v>95</v>
      </c>
      <c r="I295" s="246" t="s">
        <v>96</v>
      </c>
    </row>
    <row r="296" spans="2:9" ht="24.75" thickBot="1" x14ac:dyDescent="0.25">
      <c r="B296" s="192">
        <v>1</v>
      </c>
      <c r="C296" s="193" t="s">
        <v>104</v>
      </c>
      <c r="D296" s="194" t="s">
        <v>105</v>
      </c>
      <c r="E296" s="631">
        <v>1</v>
      </c>
      <c r="F296" s="632"/>
      <c r="G296" s="198">
        <f>+ROUND(I293*10%,0)</f>
        <v>2151</v>
      </c>
      <c r="H296" s="247">
        <f>E296*G296</f>
        <v>2151</v>
      </c>
      <c r="I296" s="637">
        <f>SUM(H296:H299)</f>
        <v>17341</v>
      </c>
    </row>
    <row r="297" spans="2:9" ht="15" x14ac:dyDescent="0.2">
      <c r="B297" s="205">
        <v>2</v>
      </c>
      <c r="C297" s="213" t="s">
        <v>135</v>
      </c>
      <c r="D297" s="199" t="s">
        <v>256</v>
      </c>
      <c r="E297" s="631">
        <v>1</v>
      </c>
      <c r="F297" s="632"/>
      <c r="G297" s="198">
        <v>1600</v>
      </c>
      <c r="H297" s="247">
        <f>E297*G297</f>
        <v>1600</v>
      </c>
      <c r="I297" s="637"/>
    </row>
    <row r="298" spans="2:9" x14ac:dyDescent="0.2">
      <c r="B298" s="248">
        <v>4</v>
      </c>
      <c r="C298" s="249" t="s">
        <v>116</v>
      </c>
      <c r="D298" s="199" t="s">
        <v>256</v>
      </c>
      <c r="E298" s="638">
        <v>0.15</v>
      </c>
      <c r="F298" s="639"/>
      <c r="G298" s="250">
        <v>73000</v>
      </c>
      <c r="H298" s="251">
        <f>E298*G298</f>
        <v>10950</v>
      </c>
      <c r="I298" s="637"/>
    </row>
    <row r="299" spans="2:9" ht="24" x14ac:dyDescent="0.2">
      <c r="B299" s="248">
        <v>5</v>
      </c>
      <c r="C299" s="249" t="s">
        <v>138</v>
      </c>
      <c r="D299" s="199" t="s">
        <v>256</v>
      </c>
      <c r="E299" s="638">
        <v>0.04</v>
      </c>
      <c r="F299" s="639"/>
      <c r="G299" s="250">
        <v>66000</v>
      </c>
      <c r="H299" s="252">
        <f>E299*G299</f>
        <v>2640</v>
      </c>
      <c r="I299" s="637"/>
    </row>
    <row r="300" spans="2:9" ht="15.75" thickBot="1" x14ac:dyDescent="0.25">
      <c r="B300" s="253" t="s">
        <v>90</v>
      </c>
      <c r="C300" s="253" t="s">
        <v>106</v>
      </c>
      <c r="D300" s="253" t="s">
        <v>92</v>
      </c>
      <c r="E300" s="646" t="s">
        <v>2</v>
      </c>
      <c r="F300" s="647"/>
      <c r="G300" s="253" t="s">
        <v>94</v>
      </c>
      <c r="H300" s="253" t="s">
        <v>99</v>
      </c>
      <c r="I300" s="253" t="s">
        <v>96</v>
      </c>
    </row>
    <row r="301" spans="2:9" x14ac:dyDescent="0.2">
      <c r="B301" s="192">
        <v>1</v>
      </c>
      <c r="C301" s="193"/>
      <c r="D301" s="194"/>
      <c r="E301" s="644"/>
      <c r="F301" s="645"/>
      <c r="G301" s="203"/>
      <c r="H301" s="204"/>
      <c r="I301" s="633">
        <f>SUM(H301:H302)</f>
        <v>0</v>
      </c>
    </row>
    <row r="302" spans="2:9" ht="15" thickBot="1" x14ac:dyDescent="0.25">
      <c r="B302" s="205">
        <v>2</v>
      </c>
      <c r="C302" s="206" t="s">
        <v>102</v>
      </c>
      <c r="D302" s="207"/>
      <c r="E302" s="636"/>
      <c r="F302" s="636"/>
      <c r="G302" s="208"/>
      <c r="H302" s="209">
        <f>G302*E302</f>
        <v>0</v>
      </c>
      <c r="I302" s="623"/>
    </row>
    <row r="303" spans="2:9" ht="15.75" thickBot="1" x14ac:dyDescent="0.25">
      <c r="B303" s="217"/>
      <c r="C303" s="218" t="s">
        <v>109</v>
      </c>
      <c r="D303" s="219"/>
      <c r="E303" s="626"/>
      <c r="F303" s="627"/>
      <c r="G303" s="220"/>
      <c r="H303" s="221" t="s">
        <v>102</v>
      </c>
      <c r="I303" s="222">
        <f>I284+I293+I296+I301</f>
        <v>68697.25</v>
      </c>
    </row>
    <row r="304" spans="2:9" x14ac:dyDescent="0.2">
      <c r="B304" s="223"/>
      <c r="C304" s="224"/>
      <c r="D304" s="225"/>
      <c r="E304" s="225" t="s">
        <v>110</v>
      </c>
      <c r="F304" s="225"/>
      <c r="G304" s="226"/>
      <c r="H304" s="227"/>
      <c r="I304" s="228"/>
    </row>
    <row r="305" spans="2:9" x14ac:dyDescent="0.2">
      <c r="B305" s="229"/>
      <c r="C305" s="230"/>
      <c r="D305" s="185"/>
      <c r="E305" s="185"/>
      <c r="F305" s="185"/>
      <c r="G305" s="185"/>
      <c r="H305" s="186"/>
      <c r="I305" s="231"/>
    </row>
    <row r="306" spans="2:9" x14ac:dyDescent="0.2">
      <c r="B306" s="229"/>
      <c r="C306" s="232"/>
      <c r="D306" s="186"/>
      <c r="E306" s="186"/>
      <c r="F306" s="185"/>
      <c r="G306" s="185"/>
      <c r="H306" s="186"/>
      <c r="I306" s="233"/>
    </row>
    <row r="307" spans="2:9" x14ac:dyDescent="0.2">
      <c r="B307" s="234"/>
      <c r="C307" s="185"/>
      <c r="D307" s="186"/>
      <c r="E307" s="186"/>
      <c r="F307" s="628" t="s">
        <v>111</v>
      </c>
      <c r="G307" s="628"/>
      <c r="H307" s="628"/>
      <c r="I307" s="235"/>
    </row>
    <row r="308" spans="2:9" x14ac:dyDescent="0.2">
      <c r="B308" s="234"/>
      <c r="C308" s="236"/>
      <c r="D308" s="186"/>
      <c r="E308" s="186"/>
      <c r="F308" s="236"/>
      <c r="G308" s="236"/>
      <c r="H308" s="236"/>
      <c r="I308" s="233"/>
    </row>
    <row r="309" spans="2:9" ht="15.75" thickBot="1" x14ac:dyDescent="0.25">
      <c r="B309" s="237"/>
      <c r="C309" s="238" t="s">
        <v>112</v>
      </c>
      <c r="D309" s="238"/>
      <c r="E309" s="238"/>
      <c r="F309" s="629" t="s">
        <v>113</v>
      </c>
      <c r="G309" s="630"/>
      <c r="H309" s="630"/>
      <c r="I309" s="239"/>
    </row>
    <row r="311" spans="2:9" ht="15" thickBot="1" x14ac:dyDescent="0.25"/>
    <row r="312" spans="2:9" ht="15.75" x14ac:dyDescent="0.2">
      <c r="B312" s="172"/>
      <c r="C312" s="173"/>
      <c r="D312" s="601" t="s">
        <v>0</v>
      </c>
      <c r="E312" s="602"/>
      <c r="F312" s="602"/>
      <c r="G312" s="602"/>
      <c r="H312" s="602"/>
      <c r="I312" s="603"/>
    </row>
    <row r="313" spans="2:9" ht="15.75" x14ac:dyDescent="0.2">
      <c r="B313" s="174"/>
      <c r="C313" s="175"/>
      <c r="D313" s="604"/>
      <c r="E313" s="605"/>
      <c r="F313" s="605"/>
      <c r="G313" s="605"/>
      <c r="H313" s="605"/>
      <c r="I313" s="606"/>
    </row>
    <row r="314" spans="2:9" ht="15.75" x14ac:dyDescent="0.2">
      <c r="B314" s="174"/>
      <c r="C314" s="175"/>
      <c r="D314" s="604"/>
      <c r="E314" s="607"/>
      <c r="F314" s="607"/>
      <c r="G314" s="607"/>
      <c r="H314" s="607"/>
      <c r="I314" s="606"/>
    </row>
    <row r="315" spans="2:9" ht="15.75" x14ac:dyDescent="0.2">
      <c r="B315" s="174"/>
      <c r="C315" s="175"/>
      <c r="D315" s="176" t="s">
        <v>81</v>
      </c>
      <c r="E315" s="177"/>
      <c r="F315" s="177"/>
      <c r="G315" s="177"/>
      <c r="H315" s="177"/>
      <c r="I315" s="175"/>
    </row>
    <row r="316" spans="2:9" ht="15.75" x14ac:dyDescent="0.2">
      <c r="B316" s="174"/>
      <c r="C316" s="175"/>
      <c r="D316" s="176" t="s">
        <v>82</v>
      </c>
      <c r="E316" s="177"/>
      <c r="F316" s="177"/>
      <c r="G316" s="177"/>
      <c r="H316" s="177"/>
      <c r="I316" s="175"/>
    </row>
    <row r="317" spans="2:9" ht="21" thickBot="1" x14ac:dyDescent="0.25">
      <c r="B317" s="178"/>
      <c r="C317" s="179"/>
      <c r="D317" s="180" t="s">
        <v>83</v>
      </c>
      <c r="E317" s="181"/>
      <c r="F317" s="181"/>
      <c r="G317" s="181"/>
      <c r="H317" s="181"/>
      <c r="I317" s="182"/>
    </row>
    <row r="318" spans="2:9" ht="15" x14ac:dyDescent="0.25">
      <c r="B318" s="183" t="s">
        <v>84</v>
      </c>
      <c r="C318" s="184">
        <v>1.9</v>
      </c>
      <c r="D318" s="185"/>
      <c r="E318" s="185"/>
      <c r="F318" s="185"/>
      <c r="G318" s="185"/>
      <c r="H318" s="186"/>
      <c r="I318" s="187"/>
    </row>
    <row r="319" spans="2:9" ht="15" thickBot="1" x14ac:dyDescent="0.25">
      <c r="B319" s="188" t="s">
        <v>85</v>
      </c>
      <c r="C319" s="608" t="s">
        <v>125</v>
      </c>
      <c r="D319" s="608"/>
      <c r="E319" s="608"/>
      <c r="F319" s="608"/>
      <c r="G319" s="608"/>
      <c r="H319" s="608"/>
      <c r="I319" s="609"/>
    </row>
    <row r="320" spans="2:9" ht="15.75" thickBot="1" x14ac:dyDescent="0.25">
      <c r="B320" s="610" t="s">
        <v>86</v>
      </c>
      <c r="C320" s="602"/>
      <c r="D320" s="602"/>
      <c r="E320" s="602"/>
      <c r="F320" s="602"/>
      <c r="G320" s="602"/>
      <c r="H320" s="602"/>
      <c r="I320" s="603"/>
    </row>
    <row r="321" spans="2:9" ht="28.5" customHeight="1" x14ac:dyDescent="0.2">
      <c r="B321" s="611" t="s">
        <v>87</v>
      </c>
      <c r="C321" s="613" t="s">
        <v>32</v>
      </c>
      <c r="D321" s="614"/>
      <c r="E321" s="614"/>
      <c r="F321" s="617" t="s">
        <v>88</v>
      </c>
      <c r="G321" s="619" t="s">
        <v>8</v>
      </c>
      <c r="H321" s="617" t="s">
        <v>158</v>
      </c>
      <c r="I321" s="621" t="s">
        <v>159</v>
      </c>
    </row>
    <row r="322" spans="2:9" ht="54" customHeight="1" thickBot="1" x14ac:dyDescent="0.25">
      <c r="B322" s="612"/>
      <c r="C322" s="615"/>
      <c r="D322" s="616"/>
      <c r="E322" s="616"/>
      <c r="F322" s="618"/>
      <c r="G322" s="620"/>
      <c r="H322" s="618"/>
      <c r="I322" s="622"/>
    </row>
    <row r="323" spans="2:9" ht="23.25" thickBot="1" x14ac:dyDescent="0.25">
      <c r="B323" s="189" t="s">
        <v>90</v>
      </c>
      <c r="C323" s="190" t="s">
        <v>91</v>
      </c>
      <c r="D323" s="190" t="s">
        <v>92</v>
      </c>
      <c r="E323" s="190" t="s">
        <v>2</v>
      </c>
      <c r="F323" s="190" t="s">
        <v>93</v>
      </c>
      <c r="G323" s="190" t="s">
        <v>94</v>
      </c>
      <c r="H323" s="190" t="s">
        <v>95</v>
      </c>
      <c r="I323" s="191" t="s">
        <v>96</v>
      </c>
    </row>
    <row r="324" spans="2:9" ht="24" x14ac:dyDescent="0.2">
      <c r="B324" s="192">
        <v>1</v>
      </c>
      <c r="C324" s="193" t="s">
        <v>139</v>
      </c>
      <c r="D324" s="194" t="s">
        <v>24</v>
      </c>
      <c r="E324" s="240">
        <v>0.09</v>
      </c>
      <c r="F324" s="242">
        <v>0</v>
      </c>
      <c r="G324" s="245">
        <v>440000</v>
      </c>
      <c r="H324" s="198">
        <f t="shared" ref="H324:H331" si="8">(E324*G324)+(E324*G324*F324)</f>
        <v>39600</v>
      </c>
      <c r="I324" s="623">
        <f>SUM(H324:H331)</f>
        <v>156441.1</v>
      </c>
    </row>
    <row r="325" spans="2:9" ht="24" x14ac:dyDescent="0.2">
      <c r="B325" s="192">
        <v>2</v>
      </c>
      <c r="C325" s="193" t="s">
        <v>140</v>
      </c>
      <c r="D325" s="199" t="s">
        <v>22</v>
      </c>
      <c r="E325" s="243">
        <v>1</v>
      </c>
      <c r="F325" s="242">
        <v>0.05</v>
      </c>
      <c r="G325" s="245">
        <v>68700</v>
      </c>
      <c r="H325" s="198">
        <f t="shared" si="8"/>
        <v>72135</v>
      </c>
      <c r="I325" s="623"/>
    </row>
    <row r="326" spans="2:9" ht="24" x14ac:dyDescent="0.2">
      <c r="B326" s="192">
        <v>3</v>
      </c>
      <c r="C326" s="193" t="s">
        <v>141</v>
      </c>
      <c r="D326" s="199" t="s">
        <v>130</v>
      </c>
      <c r="E326" s="243">
        <v>7.46</v>
      </c>
      <c r="F326" s="242">
        <v>0.05</v>
      </c>
      <c r="G326" s="245">
        <v>5100</v>
      </c>
      <c r="H326" s="198">
        <f t="shared" si="8"/>
        <v>39948.300000000003</v>
      </c>
      <c r="I326" s="623"/>
    </row>
    <row r="327" spans="2:9" x14ac:dyDescent="0.2">
      <c r="B327" s="192">
        <v>4</v>
      </c>
      <c r="C327" s="193" t="s">
        <v>142</v>
      </c>
      <c r="D327" s="199" t="s">
        <v>130</v>
      </c>
      <c r="E327" s="243">
        <v>0.42</v>
      </c>
      <c r="F327" s="242">
        <v>0.05</v>
      </c>
      <c r="G327" s="197">
        <v>4700</v>
      </c>
      <c r="H327" s="198">
        <f t="shared" si="8"/>
        <v>2072.6999999999998</v>
      </c>
      <c r="I327" s="623"/>
    </row>
    <row r="328" spans="2:9" x14ac:dyDescent="0.2">
      <c r="B328" s="192">
        <v>5</v>
      </c>
      <c r="C328" s="193" t="s">
        <v>143</v>
      </c>
      <c r="D328" s="199" t="s">
        <v>144</v>
      </c>
      <c r="E328" s="254">
        <v>2.1000000000000001E-2</v>
      </c>
      <c r="F328" s="242">
        <v>0.05</v>
      </c>
      <c r="G328" s="197">
        <v>22000</v>
      </c>
      <c r="H328" s="198">
        <f t="shared" si="8"/>
        <v>485.10000000000008</v>
      </c>
      <c r="I328" s="623"/>
    </row>
    <row r="329" spans="2:9" ht="24" x14ac:dyDescent="0.2">
      <c r="B329" s="192">
        <v>6</v>
      </c>
      <c r="C329" s="193" t="s">
        <v>131</v>
      </c>
      <c r="D329" s="199" t="s">
        <v>26</v>
      </c>
      <c r="E329" s="243">
        <v>0.2</v>
      </c>
      <c r="F329" s="242">
        <v>0</v>
      </c>
      <c r="G329" s="197">
        <v>11000</v>
      </c>
      <c r="H329" s="198">
        <f t="shared" si="8"/>
        <v>2200</v>
      </c>
      <c r="I329" s="623"/>
    </row>
    <row r="330" spans="2:9" x14ac:dyDescent="0.2">
      <c r="B330" s="192">
        <v>7</v>
      </c>
      <c r="C330" s="193"/>
      <c r="D330" s="199"/>
      <c r="E330" s="200"/>
      <c r="F330" s="201"/>
      <c r="G330" s="197"/>
      <c r="H330" s="198">
        <f t="shared" si="8"/>
        <v>0</v>
      </c>
      <c r="I330" s="623"/>
    </row>
    <row r="331" spans="2:9" ht="15" thickBot="1" x14ac:dyDescent="0.25">
      <c r="B331" s="192">
        <v>8</v>
      </c>
      <c r="C331" s="193"/>
      <c r="D331" s="199"/>
      <c r="E331" s="200"/>
      <c r="F331" s="201"/>
      <c r="G331" s="197"/>
      <c r="H331" s="198">
        <f t="shared" si="8"/>
        <v>0</v>
      </c>
      <c r="I331" s="623"/>
    </row>
    <row r="332" spans="2:9" ht="15.75" thickBot="1" x14ac:dyDescent="0.25">
      <c r="B332" s="202" t="s">
        <v>90</v>
      </c>
      <c r="C332" s="202" t="s">
        <v>97</v>
      </c>
      <c r="D332" s="202" t="s">
        <v>92</v>
      </c>
      <c r="E332" s="624" t="s">
        <v>2</v>
      </c>
      <c r="F332" s="625"/>
      <c r="G332" s="202" t="s">
        <v>98</v>
      </c>
      <c r="H332" s="202" t="s">
        <v>99</v>
      </c>
      <c r="I332" s="202" t="s">
        <v>96</v>
      </c>
    </row>
    <row r="333" spans="2:9" ht="48" x14ac:dyDescent="0.2">
      <c r="B333" s="192">
        <v>1</v>
      </c>
      <c r="C333" s="193" t="s">
        <v>100</v>
      </c>
      <c r="D333" s="194" t="s">
        <v>101</v>
      </c>
      <c r="E333" s="634">
        <v>0.77509428571428585</v>
      </c>
      <c r="F333" s="635"/>
      <c r="G333" s="203">
        <v>28682</v>
      </c>
      <c r="H333" s="204">
        <f>G333*E333</f>
        <v>22231.254302857145</v>
      </c>
      <c r="I333" s="633">
        <f>SUM(H333:H334)</f>
        <v>22231.254302857145</v>
      </c>
    </row>
    <row r="334" spans="2:9" ht="15" thickBot="1" x14ac:dyDescent="0.25">
      <c r="B334" s="205">
        <v>2</v>
      </c>
      <c r="C334" s="206" t="s">
        <v>102</v>
      </c>
      <c r="D334" s="207"/>
      <c r="E334" s="636"/>
      <c r="F334" s="636"/>
      <c r="G334" s="208"/>
      <c r="H334" s="209">
        <f>G334*E334</f>
        <v>0</v>
      </c>
      <c r="I334" s="623"/>
    </row>
    <row r="335" spans="2:9" ht="15.75" thickBot="1" x14ac:dyDescent="0.25">
      <c r="B335" s="202" t="s">
        <v>90</v>
      </c>
      <c r="C335" s="202" t="s">
        <v>103</v>
      </c>
      <c r="D335" s="210" t="s">
        <v>92</v>
      </c>
      <c r="E335" s="599" t="s">
        <v>2</v>
      </c>
      <c r="F335" s="600"/>
      <c r="G335" s="211" t="s">
        <v>94</v>
      </c>
      <c r="H335" s="202" t="s">
        <v>95</v>
      </c>
      <c r="I335" s="246" t="s">
        <v>96</v>
      </c>
    </row>
    <row r="336" spans="2:9" ht="24.75" thickBot="1" x14ac:dyDescent="0.25">
      <c r="B336" s="192">
        <v>1</v>
      </c>
      <c r="C336" s="193" t="s">
        <v>104</v>
      </c>
      <c r="D336" s="194" t="s">
        <v>105</v>
      </c>
      <c r="E336" s="631">
        <v>1</v>
      </c>
      <c r="F336" s="632"/>
      <c r="G336" s="198">
        <f>+ROUND(I333*10%,0)</f>
        <v>2223</v>
      </c>
      <c r="H336" s="247">
        <f>E336*G336</f>
        <v>2223</v>
      </c>
      <c r="I336" s="637">
        <f>SUM(H336:H340)</f>
        <v>32183</v>
      </c>
    </row>
    <row r="337" spans="2:10" ht="15" x14ac:dyDescent="0.2">
      <c r="B337" s="205">
        <v>2</v>
      </c>
      <c r="C337" s="213" t="s">
        <v>135</v>
      </c>
      <c r="D337" s="199" t="s">
        <v>256</v>
      </c>
      <c r="E337" s="631">
        <v>2</v>
      </c>
      <c r="F337" s="632"/>
      <c r="G337" s="198">
        <v>1600</v>
      </c>
      <c r="H337" s="247">
        <f>E337*G337</f>
        <v>3200</v>
      </c>
      <c r="I337" s="637"/>
    </row>
    <row r="338" spans="2:10" ht="15" x14ac:dyDescent="0.2">
      <c r="B338" s="255">
        <v>3</v>
      </c>
      <c r="C338" s="256" t="s">
        <v>134</v>
      </c>
      <c r="D338" s="199" t="s">
        <v>256</v>
      </c>
      <c r="E338" s="648">
        <v>1</v>
      </c>
      <c r="F338" s="649"/>
      <c r="G338" s="257">
        <v>900</v>
      </c>
      <c r="H338" s="251">
        <f>E338*G338</f>
        <v>900</v>
      </c>
      <c r="I338" s="637"/>
    </row>
    <row r="339" spans="2:10" x14ac:dyDescent="0.2">
      <c r="B339" s="248">
        <v>4</v>
      </c>
      <c r="C339" s="249" t="s">
        <v>116</v>
      </c>
      <c r="D339" s="199" t="s">
        <v>256</v>
      </c>
      <c r="E339" s="638">
        <v>0.3</v>
      </c>
      <c r="F339" s="639"/>
      <c r="G339" s="250">
        <v>73000</v>
      </c>
      <c r="H339" s="251">
        <f>E339*G339</f>
        <v>21900</v>
      </c>
      <c r="I339" s="637"/>
    </row>
    <row r="340" spans="2:10" ht="24" x14ac:dyDescent="0.2">
      <c r="B340" s="248">
        <v>5</v>
      </c>
      <c r="C340" s="249" t="s">
        <v>138</v>
      </c>
      <c r="D340" s="199" t="s">
        <v>256</v>
      </c>
      <c r="E340" s="638">
        <v>0.06</v>
      </c>
      <c r="F340" s="639"/>
      <c r="G340" s="250">
        <v>66000</v>
      </c>
      <c r="H340" s="252">
        <f>E340*G340</f>
        <v>3960</v>
      </c>
      <c r="I340" s="637"/>
    </row>
    <row r="341" spans="2:10" ht="15.75" thickBot="1" x14ac:dyDescent="0.25">
      <c r="B341" s="253" t="s">
        <v>90</v>
      </c>
      <c r="C341" s="253" t="s">
        <v>106</v>
      </c>
      <c r="D341" s="253" t="s">
        <v>92</v>
      </c>
      <c r="E341" s="646" t="s">
        <v>2</v>
      </c>
      <c r="F341" s="647"/>
      <c r="G341" s="253" t="s">
        <v>94</v>
      </c>
      <c r="H341" s="253" t="s">
        <v>99</v>
      </c>
      <c r="I341" s="253" t="s">
        <v>96</v>
      </c>
    </row>
    <row r="342" spans="2:10" x14ac:dyDescent="0.2">
      <c r="B342" s="192">
        <v>1</v>
      </c>
      <c r="C342" s="193"/>
      <c r="D342" s="194"/>
      <c r="E342" s="644"/>
      <c r="F342" s="645"/>
      <c r="G342" s="203"/>
      <c r="H342" s="204"/>
      <c r="I342" s="633">
        <f>SUM(H342:H343)</f>
        <v>0</v>
      </c>
    </row>
    <row r="343" spans="2:10" ht="15" thickBot="1" x14ac:dyDescent="0.25">
      <c r="B343" s="205">
        <v>2</v>
      </c>
      <c r="C343" s="206" t="s">
        <v>102</v>
      </c>
      <c r="D343" s="207"/>
      <c r="E343" s="636"/>
      <c r="F343" s="636"/>
      <c r="G343" s="208"/>
      <c r="H343" s="209">
        <f>G343*E343</f>
        <v>0</v>
      </c>
      <c r="I343" s="623"/>
    </row>
    <row r="344" spans="2:10" ht="15.75" thickBot="1" x14ac:dyDescent="0.25">
      <c r="B344" s="217"/>
      <c r="C344" s="218" t="s">
        <v>109</v>
      </c>
      <c r="D344" s="219"/>
      <c r="E344" s="626"/>
      <c r="F344" s="627"/>
      <c r="G344" s="220"/>
      <c r="H344" s="221" t="s">
        <v>102</v>
      </c>
      <c r="I344" s="222">
        <f>I324+I333+I336+I342</f>
        <v>210855.35430285716</v>
      </c>
      <c r="J344" s="244"/>
    </row>
    <row r="345" spans="2:10" x14ac:dyDescent="0.2">
      <c r="B345" s="223"/>
      <c r="C345" s="224"/>
      <c r="D345" s="225"/>
      <c r="E345" s="225" t="s">
        <v>110</v>
      </c>
      <c r="F345" s="225"/>
      <c r="G345" s="226"/>
      <c r="H345" s="227"/>
      <c r="I345" s="228"/>
    </row>
    <row r="346" spans="2:10" x14ac:dyDescent="0.2">
      <c r="B346" s="229"/>
      <c r="C346" s="230"/>
      <c r="D346" s="185"/>
      <c r="E346" s="185"/>
      <c r="F346" s="185"/>
      <c r="G346" s="185"/>
      <c r="H346" s="186"/>
      <c r="I346" s="231"/>
    </row>
    <row r="347" spans="2:10" x14ac:dyDescent="0.2">
      <c r="B347" s="229"/>
      <c r="C347" s="232"/>
      <c r="D347" s="186"/>
      <c r="E347" s="186"/>
      <c r="F347" s="185"/>
      <c r="G347" s="185"/>
      <c r="H347" s="186"/>
      <c r="I347" s="233"/>
    </row>
    <row r="348" spans="2:10" x14ac:dyDescent="0.2">
      <c r="B348" s="234"/>
      <c r="C348" s="185"/>
      <c r="D348" s="186"/>
      <c r="E348" s="186"/>
      <c r="F348" s="628" t="s">
        <v>111</v>
      </c>
      <c r="G348" s="628"/>
      <c r="H348" s="628"/>
      <c r="I348" s="235"/>
    </row>
    <row r="349" spans="2:10" x14ac:dyDescent="0.2">
      <c r="B349" s="234"/>
      <c r="C349" s="236"/>
      <c r="D349" s="186"/>
      <c r="E349" s="186"/>
      <c r="F349" s="236"/>
      <c r="G349" s="236"/>
      <c r="H349" s="236"/>
      <c r="I349" s="233"/>
    </row>
    <row r="350" spans="2:10" ht="15.75" thickBot="1" x14ac:dyDescent="0.25">
      <c r="B350" s="237"/>
      <c r="C350" s="238" t="s">
        <v>112</v>
      </c>
      <c r="D350" s="238"/>
      <c r="E350" s="238"/>
      <c r="F350" s="629" t="s">
        <v>113</v>
      </c>
      <c r="G350" s="630"/>
      <c r="H350" s="630"/>
      <c r="I350" s="239"/>
    </row>
    <row r="352" spans="2:10" ht="15" thickBot="1" x14ac:dyDescent="0.25"/>
    <row r="353" spans="2:12" ht="15.75" x14ac:dyDescent="0.2">
      <c r="B353" s="172"/>
      <c r="C353" s="173"/>
      <c r="D353" s="601" t="s">
        <v>0</v>
      </c>
      <c r="E353" s="602"/>
      <c r="F353" s="602"/>
      <c r="G353" s="602"/>
      <c r="H353" s="602"/>
      <c r="I353" s="603"/>
    </row>
    <row r="354" spans="2:12" ht="15.75" x14ac:dyDescent="0.2">
      <c r="B354" s="174"/>
      <c r="C354" s="175"/>
      <c r="D354" s="604"/>
      <c r="E354" s="605"/>
      <c r="F354" s="605"/>
      <c r="G354" s="605"/>
      <c r="H354" s="605"/>
      <c r="I354" s="606"/>
    </row>
    <row r="355" spans="2:12" ht="15.75" x14ac:dyDescent="0.2">
      <c r="B355" s="174"/>
      <c r="C355" s="175"/>
      <c r="D355" s="604"/>
      <c r="E355" s="607"/>
      <c r="F355" s="607"/>
      <c r="G355" s="607"/>
      <c r="H355" s="607"/>
      <c r="I355" s="606"/>
    </row>
    <row r="356" spans="2:12" ht="15.75" x14ac:dyDescent="0.2">
      <c r="B356" s="174"/>
      <c r="C356" s="175"/>
      <c r="D356" s="176" t="s">
        <v>81</v>
      </c>
      <c r="E356" s="177"/>
      <c r="F356" s="177"/>
      <c r="G356" s="177"/>
      <c r="H356" s="177"/>
      <c r="I356" s="175"/>
    </row>
    <row r="357" spans="2:12" ht="15.75" x14ac:dyDescent="0.2">
      <c r="B357" s="174"/>
      <c r="C357" s="175"/>
      <c r="D357" s="176" t="s">
        <v>82</v>
      </c>
      <c r="E357" s="177"/>
      <c r="F357" s="177"/>
      <c r="G357" s="177"/>
      <c r="H357" s="177"/>
      <c r="I357" s="175"/>
    </row>
    <row r="358" spans="2:12" ht="21" thickBot="1" x14ac:dyDescent="0.25">
      <c r="B358" s="178"/>
      <c r="C358" s="179"/>
      <c r="D358" s="180" t="s">
        <v>83</v>
      </c>
      <c r="E358" s="181"/>
      <c r="F358" s="181"/>
      <c r="G358" s="181"/>
      <c r="H358" s="181"/>
      <c r="I358" s="182"/>
    </row>
    <row r="359" spans="2:12" ht="15" x14ac:dyDescent="0.25">
      <c r="B359" s="183" t="s">
        <v>84</v>
      </c>
      <c r="C359" s="258">
        <v>1.1000000000000001</v>
      </c>
      <c r="D359" s="185"/>
      <c r="E359" s="185"/>
      <c r="F359" s="185"/>
      <c r="G359" s="185"/>
      <c r="H359" s="186"/>
      <c r="I359" s="187"/>
    </row>
    <row r="360" spans="2:12" ht="15" thickBot="1" x14ac:dyDescent="0.25">
      <c r="B360" s="188" t="s">
        <v>85</v>
      </c>
      <c r="C360" s="608" t="s">
        <v>125</v>
      </c>
      <c r="D360" s="608"/>
      <c r="E360" s="608"/>
      <c r="F360" s="608"/>
      <c r="G360" s="608"/>
      <c r="H360" s="608"/>
      <c r="I360" s="609"/>
    </row>
    <row r="361" spans="2:12" ht="15.75" thickBot="1" x14ac:dyDescent="0.25">
      <c r="B361" s="610" t="s">
        <v>86</v>
      </c>
      <c r="C361" s="602"/>
      <c r="D361" s="602"/>
      <c r="E361" s="602"/>
      <c r="F361" s="602"/>
      <c r="G361" s="602"/>
      <c r="H361" s="602"/>
      <c r="I361" s="603"/>
    </row>
    <row r="362" spans="2:12" ht="36" customHeight="1" x14ac:dyDescent="0.2">
      <c r="B362" s="611" t="s">
        <v>87</v>
      </c>
      <c r="C362" s="613" t="s">
        <v>33</v>
      </c>
      <c r="D362" s="614"/>
      <c r="E362" s="614"/>
      <c r="F362" s="617" t="s">
        <v>88</v>
      </c>
      <c r="G362" s="619" t="s">
        <v>6</v>
      </c>
      <c r="H362" s="617" t="s">
        <v>158</v>
      </c>
      <c r="I362" s="621" t="s">
        <v>159</v>
      </c>
    </row>
    <row r="363" spans="2:12" ht="33" customHeight="1" thickBot="1" x14ac:dyDescent="0.25">
      <c r="B363" s="612"/>
      <c r="C363" s="615"/>
      <c r="D363" s="616"/>
      <c r="E363" s="616"/>
      <c r="F363" s="618"/>
      <c r="G363" s="620"/>
      <c r="H363" s="618"/>
      <c r="I363" s="622"/>
      <c r="L363" s="171">
        <f>1.2*1.8*2</f>
        <v>4.32</v>
      </c>
    </row>
    <row r="364" spans="2:12" ht="23.25" thickBot="1" x14ac:dyDescent="0.25">
      <c r="B364" s="189" t="s">
        <v>90</v>
      </c>
      <c r="C364" s="190" t="s">
        <v>91</v>
      </c>
      <c r="D364" s="190" t="s">
        <v>92</v>
      </c>
      <c r="E364" s="190" t="s">
        <v>2</v>
      </c>
      <c r="F364" s="190" t="s">
        <v>93</v>
      </c>
      <c r="G364" s="190" t="s">
        <v>94</v>
      </c>
      <c r="H364" s="190" t="s">
        <v>95</v>
      </c>
      <c r="I364" s="191" t="s">
        <v>96</v>
      </c>
    </row>
    <row r="365" spans="2:12" ht="36" x14ac:dyDescent="0.2">
      <c r="B365" s="192">
        <v>1</v>
      </c>
      <c r="C365" s="193" t="s">
        <v>145</v>
      </c>
      <c r="D365" s="194" t="s">
        <v>34</v>
      </c>
      <c r="E365" s="240">
        <v>1</v>
      </c>
      <c r="F365" s="242">
        <v>0</v>
      </c>
      <c r="G365" s="245">
        <v>699420</v>
      </c>
      <c r="H365" s="198">
        <f t="shared" ref="H365:H372" si="9">(E365*G365)+(E365*G365*F365)</f>
        <v>699420</v>
      </c>
      <c r="I365" s="623">
        <f>SUM(H365:H372)</f>
        <v>814172</v>
      </c>
    </row>
    <row r="366" spans="2:12" ht="36" x14ac:dyDescent="0.2">
      <c r="B366" s="192">
        <v>2</v>
      </c>
      <c r="C366" s="193" t="s">
        <v>146</v>
      </c>
      <c r="D366" s="199" t="s">
        <v>148</v>
      </c>
      <c r="E366" s="243">
        <v>1</v>
      </c>
      <c r="F366" s="242">
        <v>0</v>
      </c>
      <c r="G366" s="245">
        <v>83000</v>
      </c>
      <c r="H366" s="198">
        <f t="shared" si="9"/>
        <v>83000</v>
      </c>
      <c r="I366" s="623"/>
    </row>
    <row r="367" spans="2:12" x14ac:dyDescent="0.2">
      <c r="B367" s="192">
        <v>3</v>
      </c>
      <c r="C367" s="193" t="s">
        <v>147</v>
      </c>
      <c r="D367" s="199" t="s">
        <v>22</v>
      </c>
      <c r="E367" s="243">
        <v>4.32</v>
      </c>
      <c r="F367" s="242">
        <v>0.05</v>
      </c>
      <c r="G367" s="245">
        <v>7000</v>
      </c>
      <c r="H367" s="198">
        <f t="shared" si="9"/>
        <v>31752.000000000004</v>
      </c>
      <c r="I367" s="623"/>
    </row>
    <row r="368" spans="2:12" x14ac:dyDescent="0.2">
      <c r="B368" s="192">
        <v>4</v>
      </c>
      <c r="C368" s="193"/>
      <c r="D368" s="199"/>
      <c r="E368" s="243"/>
      <c r="F368" s="242"/>
      <c r="G368" s="197"/>
      <c r="H368" s="198">
        <f t="shared" si="9"/>
        <v>0</v>
      </c>
      <c r="I368" s="623"/>
    </row>
    <row r="369" spans="2:9" x14ac:dyDescent="0.2">
      <c r="B369" s="192">
        <v>5</v>
      </c>
      <c r="C369" s="193"/>
      <c r="D369" s="199"/>
      <c r="E369" s="254"/>
      <c r="F369" s="242"/>
      <c r="G369" s="197"/>
      <c r="H369" s="198">
        <f t="shared" si="9"/>
        <v>0</v>
      </c>
      <c r="I369" s="623"/>
    </row>
    <row r="370" spans="2:9" x14ac:dyDescent="0.2">
      <c r="B370" s="192">
        <v>6</v>
      </c>
      <c r="C370" s="193"/>
      <c r="D370" s="199"/>
      <c r="E370" s="243"/>
      <c r="F370" s="242"/>
      <c r="G370" s="197"/>
      <c r="H370" s="198">
        <f t="shared" si="9"/>
        <v>0</v>
      </c>
      <c r="I370" s="623"/>
    </row>
    <row r="371" spans="2:9" x14ac:dyDescent="0.2">
      <c r="B371" s="192">
        <v>7</v>
      </c>
      <c r="C371" s="193"/>
      <c r="D371" s="199"/>
      <c r="E371" s="200"/>
      <c r="F371" s="201"/>
      <c r="G371" s="197"/>
      <c r="H371" s="198">
        <f t="shared" si="9"/>
        <v>0</v>
      </c>
      <c r="I371" s="623"/>
    </row>
    <row r="372" spans="2:9" ht="15" thickBot="1" x14ac:dyDescent="0.25">
      <c r="B372" s="192">
        <v>8</v>
      </c>
      <c r="C372" s="193"/>
      <c r="D372" s="199"/>
      <c r="E372" s="200"/>
      <c r="F372" s="201"/>
      <c r="G372" s="197"/>
      <c r="H372" s="198">
        <f t="shared" si="9"/>
        <v>0</v>
      </c>
      <c r="I372" s="623"/>
    </row>
    <row r="373" spans="2:9" ht="15.75" thickBot="1" x14ac:dyDescent="0.25">
      <c r="B373" s="202" t="s">
        <v>90</v>
      </c>
      <c r="C373" s="202" t="s">
        <v>97</v>
      </c>
      <c r="D373" s="202" t="s">
        <v>92</v>
      </c>
      <c r="E373" s="624" t="s">
        <v>2</v>
      </c>
      <c r="F373" s="625"/>
      <c r="G373" s="202" t="s">
        <v>98</v>
      </c>
      <c r="H373" s="202" t="s">
        <v>99</v>
      </c>
      <c r="I373" s="202" t="s">
        <v>96</v>
      </c>
    </row>
    <row r="374" spans="2:9" ht="48" x14ac:dyDescent="0.2">
      <c r="B374" s="192">
        <v>1</v>
      </c>
      <c r="C374" s="193" t="s">
        <v>100</v>
      </c>
      <c r="D374" s="194" t="s">
        <v>101</v>
      </c>
      <c r="E374" s="634">
        <v>1</v>
      </c>
      <c r="F374" s="635"/>
      <c r="G374" s="203">
        <v>28682</v>
      </c>
      <c r="H374" s="204">
        <f>G374*E374</f>
        <v>28682</v>
      </c>
      <c r="I374" s="633">
        <f>SUM(H374:H375)</f>
        <v>28682</v>
      </c>
    </row>
    <row r="375" spans="2:9" ht="15" thickBot="1" x14ac:dyDescent="0.25">
      <c r="B375" s="205">
        <v>2</v>
      </c>
      <c r="C375" s="206" t="s">
        <v>102</v>
      </c>
      <c r="D375" s="207"/>
      <c r="E375" s="636"/>
      <c r="F375" s="636"/>
      <c r="G375" s="208"/>
      <c r="H375" s="209">
        <f>G375*E375</f>
        <v>0</v>
      </c>
      <c r="I375" s="623"/>
    </row>
    <row r="376" spans="2:9" ht="15.75" thickBot="1" x14ac:dyDescent="0.25">
      <c r="B376" s="202" t="s">
        <v>90</v>
      </c>
      <c r="C376" s="202" t="s">
        <v>103</v>
      </c>
      <c r="D376" s="210" t="s">
        <v>92</v>
      </c>
      <c r="E376" s="599" t="s">
        <v>2</v>
      </c>
      <c r="F376" s="600"/>
      <c r="G376" s="211" t="s">
        <v>94</v>
      </c>
      <c r="H376" s="202" t="s">
        <v>95</v>
      </c>
      <c r="I376" s="246" t="s">
        <v>96</v>
      </c>
    </row>
    <row r="377" spans="2:9" ht="24.75" thickBot="1" x14ac:dyDescent="0.25">
      <c r="B377" s="192">
        <v>1</v>
      </c>
      <c r="C377" s="193" t="s">
        <v>104</v>
      </c>
      <c r="D377" s="194" t="s">
        <v>105</v>
      </c>
      <c r="E377" s="631">
        <v>1</v>
      </c>
      <c r="F377" s="632"/>
      <c r="G377" s="198">
        <f>+ROUND(I374*10%,0)</f>
        <v>2868</v>
      </c>
      <c r="H377" s="247">
        <f>E377*G377</f>
        <v>2868</v>
      </c>
      <c r="I377" s="637">
        <f>SUM(H377:H381)</f>
        <v>2868</v>
      </c>
    </row>
    <row r="378" spans="2:9" ht="15" x14ac:dyDescent="0.2">
      <c r="B378" s="205">
        <v>2</v>
      </c>
      <c r="C378" s="213"/>
      <c r="D378" s="199"/>
      <c r="E378" s="631"/>
      <c r="F378" s="632"/>
      <c r="G378" s="198"/>
      <c r="H378" s="247">
        <f>E378*G378</f>
        <v>0</v>
      </c>
      <c r="I378" s="637"/>
    </row>
    <row r="379" spans="2:9" ht="15" x14ac:dyDescent="0.2">
      <c r="B379" s="255">
        <v>3</v>
      </c>
      <c r="C379" s="256"/>
      <c r="D379" s="259"/>
      <c r="E379" s="648"/>
      <c r="F379" s="649"/>
      <c r="G379" s="257"/>
      <c r="H379" s="251">
        <f>E379*G379</f>
        <v>0</v>
      </c>
      <c r="I379" s="637"/>
    </row>
    <row r="380" spans="2:9" x14ac:dyDescent="0.2">
      <c r="B380" s="248">
        <v>4</v>
      </c>
      <c r="C380" s="249"/>
      <c r="D380" s="248"/>
      <c r="E380" s="638"/>
      <c r="F380" s="639"/>
      <c r="G380" s="250"/>
      <c r="H380" s="251">
        <f>E380*G380</f>
        <v>0</v>
      </c>
      <c r="I380" s="637"/>
    </row>
    <row r="381" spans="2:9" x14ac:dyDescent="0.2">
      <c r="B381" s="248">
        <v>5</v>
      </c>
      <c r="C381" s="249"/>
      <c r="D381" s="248"/>
      <c r="E381" s="638"/>
      <c r="F381" s="639"/>
      <c r="G381" s="250"/>
      <c r="H381" s="252">
        <f>E381*G381</f>
        <v>0</v>
      </c>
      <c r="I381" s="637"/>
    </row>
    <row r="382" spans="2:9" ht="15.75" thickBot="1" x14ac:dyDescent="0.25">
      <c r="B382" s="253" t="s">
        <v>90</v>
      </c>
      <c r="C382" s="253" t="s">
        <v>106</v>
      </c>
      <c r="D382" s="253" t="s">
        <v>92</v>
      </c>
      <c r="E382" s="646" t="s">
        <v>2</v>
      </c>
      <c r="F382" s="647"/>
      <c r="G382" s="253" t="s">
        <v>94</v>
      </c>
      <c r="H382" s="253" t="s">
        <v>99</v>
      </c>
      <c r="I382" s="253" t="s">
        <v>96</v>
      </c>
    </row>
    <row r="383" spans="2:9" x14ac:dyDescent="0.2">
      <c r="B383" s="192">
        <v>1</v>
      </c>
      <c r="C383" s="193"/>
      <c r="D383" s="194"/>
      <c r="E383" s="644"/>
      <c r="F383" s="645"/>
      <c r="G383" s="203"/>
      <c r="H383" s="204"/>
      <c r="I383" s="633">
        <f>SUM(H383:H384)</f>
        <v>0</v>
      </c>
    </row>
    <row r="384" spans="2:9" ht="15" thickBot="1" x14ac:dyDescent="0.25">
      <c r="B384" s="205">
        <v>2</v>
      </c>
      <c r="C384" s="206" t="s">
        <v>102</v>
      </c>
      <c r="D384" s="207"/>
      <c r="E384" s="636"/>
      <c r="F384" s="636"/>
      <c r="G384" s="208"/>
      <c r="H384" s="209">
        <f>G384*E384</f>
        <v>0</v>
      </c>
      <c r="I384" s="623"/>
    </row>
    <row r="385" spans="2:10" ht="15.75" thickBot="1" x14ac:dyDescent="0.25">
      <c r="B385" s="217"/>
      <c r="C385" s="218" t="s">
        <v>109</v>
      </c>
      <c r="D385" s="219"/>
      <c r="E385" s="626"/>
      <c r="F385" s="627"/>
      <c r="G385" s="220"/>
      <c r="H385" s="221" t="s">
        <v>102</v>
      </c>
      <c r="I385" s="222">
        <f>I365+I374+I377+I383</f>
        <v>845722</v>
      </c>
      <c r="J385" s="244"/>
    </row>
    <row r="386" spans="2:10" x14ac:dyDescent="0.2">
      <c r="B386" s="223"/>
      <c r="C386" s="224"/>
      <c r="D386" s="225"/>
      <c r="E386" s="225" t="s">
        <v>110</v>
      </c>
      <c r="F386" s="225"/>
      <c r="G386" s="226"/>
      <c r="H386" s="227"/>
      <c r="I386" s="228"/>
    </row>
    <row r="387" spans="2:10" x14ac:dyDescent="0.2">
      <c r="B387" s="229"/>
      <c r="C387" s="230"/>
      <c r="D387" s="185"/>
      <c r="E387" s="185"/>
      <c r="F387" s="185"/>
      <c r="G387" s="185"/>
      <c r="H387" s="186"/>
      <c r="I387" s="231"/>
    </row>
    <row r="388" spans="2:10" x14ac:dyDescent="0.2">
      <c r="B388" s="229"/>
      <c r="C388" s="232"/>
      <c r="D388" s="186"/>
      <c r="E388" s="186"/>
      <c r="F388" s="185"/>
      <c r="G388" s="185"/>
      <c r="H388" s="186"/>
      <c r="I388" s="233"/>
    </row>
    <row r="389" spans="2:10" x14ac:dyDescent="0.2">
      <c r="B389" s="234"/>
      <c r="C389" s="185"/>
      <c r="D389" s="186"/>
      <c r="E389" s="186"/>
      <c r="F389" s="628" t="s">
        <v>111</v>
      </c>
      <c r="G389" s="628"/>
      <c r="H389" s="628"/>
      <c r="I389" s="235"/>
    </row>
    <row r="390" spans="2:10" x14ac:dyDescent="0.2">
      <c r="B390" s="234"/>
      <c r="C390" s="236"/>
      <c r="D390" s="186"/>
      <c r="E390" s="186"/>
      <c r="F390" s="236"/>
      <c r="G390" s="236"/>
      <c r="H390" s="236"/>
      <c r="I390" s="233"/>
    </row>
    <row r="391" spans="2:10" ht="15.75" thickBot="1" x14ac:dyDescent="0.25">
      <c r="B391" s="237"/>
      <c r="C391" s="238" t="s">
        <v>112</v>
      </c>
      <c r="D391" s="238"/>
      <c r="E391" s="238"/>
      <c r="F391" s="629" t="s">
        <v>113</v>
      </c>
      <c r="G391" s="630"/>
      <c r="H391" s="630"/>
      <c r="I391" s="239"/>
    </row>
    <row r="393" spans="2:10" ht="15" thickBot="1" x14ac:dyDescent="0.25"/>
    <row r="394" spans="2:10" ht="15.75" x14ac:dyDescent="0.2">
      <c r="B394" s="172"/>
      <c r="C394" s="173"/>
      <c r="D394" s="601" t="s">
        <v>0</v>
      </c>
      <c r="E394" s="602"/>
      <c r="F394" s="602"/>
      <c r="G394" s="602"/>
      <c r="H394" s="602"/>
      <c r="I394" s="603"/>
    </row>
    <row r="395" spans="2:10" ht="15.75" x14ac:dyDescent="0.2">
      <c r="B395" s="174"/>
      <c r="C395" s="175"/>
      <c r="D395" s="604"/>
      <c r="E395" s="605"/>
      <c r="F395" s="605"/>
      <c r="G395" s="605"/>
      <c r="H395" s="605"/>
      <c r="I395" s="606"/>
    </row>
    <row r="396" spans="2:10" ht="15.75" x14ac:dyDescent="0.2">
      <c r="B396" s="174"/>
      <c r="C396" s="175"/>
      <c r="D396" s="604"/>
      <c r="E396" s="607"/>
      <c r="F396" s="607"/>
      <c r="G396" s="607"/>
      <c r="H396" s="607"/>
      <c r="I396" s="606"/>
    </row>
    <row r="397" spans="2:10" ht="15.75" x14ac:dyDescent="0.2">
      <c r="B397" s="174"/>
      <c r="C397" s="175"/>
      <c r="D397" s="176" t="s">
        <v>81</v>
      </c>
      <c r="E397" s="177"/>
      <c r="F397" s="177"/>
      <c r="G397" s="177"/>
      <c r="H397" s="177"/>
      <c r="I397" s="175"/>
    </row>
    <row r="398" spans="2:10" ht="15.75" x14ac:dyDescent="0.2">
      <c r="B398" s="174"/>
      <c r="C398" s="175"/>
      <c r="D398" s="176" t="s">
        <v>82</v>
      </c>
      <c r="E398" s="177"/>
      <c r="F398" s="177"/>
      <c r="G398" s="177"/>
      <c r="H398" s="177"/>
      <c r="I398" s="175"/>
    </row>
    <row r="399" spans="2:10" ht="21" thickBot="1" x14ac:dyDescent="0.25">
      <c r="B399" s="178"/>
      <c r="C399" s="179"/>
      <c r="D399" s="180" t="s">
        <v>83</v>
      </c>
      <c r="E399" s="181"/>
      <c r="F399" s="181"/>
      <c r="G399" s="181"/>
      <c r="H399" s="181"/>
      <c r="I399" s="182"/>
    </row>
    <row r="400" spans="2:10" ht="15" x14ac:dyDescent="0.25">
      <c r="B400" s="183" t="s">
        <v>84</v>
      </c>
      <c r="C400" s="258">
        <v>1.1100000000000001</v>
      </c>
      <c r="D400" s="185"/>
      <c r="E400" s="185"/>
      <c r="F400" s="185"/>
      <c r="G400" s="185"/>
      <c r="H400" s="186"/>
      <c r="I400" s="187"/>
    </row>
    <row r="401" spans="2:9" ht="15" thickBot="1" x14ac:dyDescent="0.25">
      <c r="B401" s="188" t="s">
        <v>85</v>
      </c>
      <c r="C401" s="608" t="s">
        <v>125</v>
      </c>
      <c r="D401" s="608"/>
      <c r="E401" s="608"/>
      <c r="F401" s="608"/>
      <c r="G401" s="608"/>
      <c r="H401" s="608"/>
      <c r="I401" s="609"/>
    </row>
    <row r="402" spans="2:9" ht="15.75" thickBot="1" x14ac:dyDescent="0.25">
      <c r="B402" s="610" t="s">
        <v>86</v>
      </c>
      <c r="C402" s="602"/>
      <c r="D402" s="602"/>
      <c r="E402" s="602"/>
      <c r="F402" s="602"/>
      <c r="G402" s="602"/>
      <c r="H402" s="602"/>
      <c r="I402" s="603"/>
    </row>
    <row r="403" spans="2:9" ht="54" customHeight="1" x14ac:dyDescent="0.2">
      <c r="B403" s="611" t="s">
        <v>87</v>
      </c>
      <c r="C403" s="613" t="s">
        <v>35</v>
      </c>
      <c r="D403" s="614"/>
      <c r="E403" s="614"/>
      <c r="F403" s="617" t="s">
        <v>88</v>
      </c>
      <c r="G403" s="619" t="s">
        <v>6</v>
      </c>
      <c r="H403" s="617" t="s">
        <v>158</v>
      </c>
      <c r="I403" s="621" t="s">
        <v>159</v>
      </c>
    </row>
    <row r="404" spans="2:9" ht="15" thickBot="1" x14ac:dyDescent="0.25">
      <c r="B404" s="612"/>
      <c r="C404" s="615"/>
      <c r="D404" s="616"/>
      <c r="E404" s="616"/>
      <c r="F404" s="618"/>
      <c r="G404" s="620"/>
      <c r="H404" s="618"/>
      <c r="I404" s="622"/>
    </row>
    <row r="405" spans="2:9" ht="23.25" thickBot="1" x14ac:dyDescent="0.25">
      <c r="B405" s="189" t="s">
        <v>90</v>
      </c>
      <c r="C405" s="190" t="s">
        <v>91</v>
      </c>
      <c r="D405" s="190" t="s">
        <v>92</v>
      </c>
      <c r="E405" s="190" t="s">
        <v>2</v>
      </c>
      <c r="F405" s="190" t="s">
        <v>93</v>
      </c>
      <c r="G405" s="190" t="s">
        <v>94</v>
      </c>
      <c r="H405" s="190" t="s">
        <v>95</v>
      </c>
      <c r="I405" s="191" t="s">
        <v>96</v>
      </c>
    </row>
    <row r="406" spans="2:9" ht="24" x14ac:dyDescent="0.2">
      <c r="B406" s="192">
        <v>1</v>
      </c>
      <c r="C406" s="193" t="s">
        <v>150</v>
      </c>
      <c r="D406" s="194" t="s">
        <v>153</v>
      </c>
      <c r="E406" s="240">
        <v>1</v>
      </c>
      <c r="F406" s="242">
        <v>0</v>
      </c>
      <c r="G406" s="245">
        <v>21000</v>
      </c>
      <c r="H406" s="198">
        <f t="shared" ref="H406:H413" si="10">(E406*G406)+(E406*G406*F406)</f>
        <v>21000</v>
      </c>
      <c r="I406" s="623">
        <f>SUM(H406:H413)</f>
        <v>59203</v>
      </c>
    </row>
    <row r="407" spans="2:9" ht="24" x14ac:dyDescent="0.2">
      <c r="B407" s="192">
        <v>2</v>
      </c>
      <c r="C407" s="193" t="s">
        <v>257</v>
      </c>
      <c r="D407" s="199" t="s">
        <v>26</v>
      </c>
      <c r="E407" s="243">
        <v>3</v>
      </c>
      <c r="F407" s="242">
        <v>0.05</v>
      </c>
      <c r="G407" s="245">
        <v>4400</v>
      </c>
      <c r="H407" s="198">
        <f t="shared" si="10"/>
        <v>13860</v>
      </c>
      <c r="I407" s="623"/>
    </row>
    <row r="408" spans="2:9" ht="24" x14ac:dyDescent="0.2">
      <c r="B408" s="192">
        <v>3</v>
      </c>
      <c r="C408" s="193" t="s">
        <v>157</v>
      </c>
      <c r="D408" s="199" t="s">
        <v>153</v>
      </c>
      <c r="E408" s="243">
        <v>1</v>
      </c>
      <c r="F408" s="242">
        <v>0</v>
      </c>
      <c r="G408" s="245">
        <v>4900</v>
      </c>
      <c r="H408" s="198">
        <f t="shared" si="10"/>
        <v>4900</v>
      </c>
      <c r="I408" s="623"/>
    </row>
    <row r="409" spans="2:9" ht="24" x14ac:dyDescent="0.2">
      <c r="B409" s="192">
        <v>4</v>
      </c>
      <c r="C409" s="193" t="s">
        <v>156</v>
      </c>
      <c r="D409" s="199" t="s">
        <v>153</v>
      </c>
      <c r="E409" s="243">
        <v>0.16666666666666666</v>
      </c>
      <c r="F409" s="242">
        <v>0.05</v>
      </c>
      <c r="G409" s="197">
        <v>18000</v>
      </c>
      <c r="H409" s="198">
        <f t="shared" si="10"/>
        <v>3150</v>
      </c>
      <c r="I409" s="623"/>
    </row>
    <row r="410" spans="2:9" x14ac:dyDescent="0.2">
      <c r="B410" s="192">
        <v>5</v>
      </c>
      <c r="C410" s="193" t="s">
        <v>154</v>
      </c>
      <c r="D410" s="199" t="s">
        <v>153</v>
      </c>
      <c r="E410" s="243">
        <v>2</v>
      </c>
      <c r="F410" s="242">
        <v>0</v>
      </c>
      <c r="G410" s="197">
        <v>5900</v>
      </c>
      <c r="H410" s="198">
        <f t="shared" si="10"/>
        <v>11800</v>
      </c>
      <c r="I410" s="623"/>
    </row>
    <row r="411" spans="2:9" ht="36" x14ac:dyDescent="0.2">
      <c r="B411" s="192">
        <v>6</v>
      </c>
      <c r="C411" s="193" t="s">
        <v>155</v>
      </c>
      <c r="D411" s="199" t="s">
        <v>153</v>
      </c>
      <c r="E411" s="243">
        <v>2</v>
      </c>
      <c r="F411" s="242">
        <v>0</v>
      </c>
      <c r="G411" s="197">
        <v>1900</v>
      </c>
      <c r="H411" s="198">
        <f t="shared" si="10"/>
        <v>3800</v>
      </c>
      <c r="I411" s="623"/>
    </row>
    <row r="412" spans="2:9" ht="24" x14ac:dyDescent="0.2">
      <c r="B412" s="192">
        <v>7</v>
      </c>
      <c r="C412" s="193" t="s">
        <v>152</v>
      </c>
      <c r="D412" s="199" t="s">
        <v>144</v>
      </c>
      <c r="E412" s="243">
        <v>0.03</v>
      </c>
      <c r="F412" s="260">
        <v>0.05</v>
      </c>
      <c r="G412" s="197">
        <v>22000</v>
      </c>
      <c r="H412" s="198">
        <f t="shared" si="10"/>
        <v>693</v>
      </c>
      <c r="I412" s="623"/>
    </row>
    <row r="413" spans="2:9" ht="15" thickBot="1" x14ac:dyDescent="0.25">
      <c r="B413" s="192">
        <v>8</v>
      </c>
      <c r="C413" s="193"/>
      <c r="D413" s="199"/>
      <c r="E413" s="200"/>
      <c r="F413" s="201"/>
      <c r="G413" s="197"/>
      <c r="H413" s="198">
        <f t="shared" si="10"/>
        <v>0</v>
      </c>
      <c r="I413" s="623"/>
    </row>
    <row r="414" spans="2:9" ht="15.75" thickBot="1" x14ac:dyDescent="0.25">
      <c r="B414" s="202" t="s">
        <v>90</v>
      </c>
      <c r="C414" s="202" t="s">
        <v>97</v>
      </c>
      <c r="D414" s="202" t="s">
        <v>92</v>
      </c>
      <c r="E414" s="624" t="s">
        <v>2</v>
      </c>
      <c r="F414" s="625"/>
      <c r="G414" s="202" t="s">
        <v>98</v>
      </c>
      <c r="H414" s="202" t="s">
        <v>99</v>
      </c>
      <c r="I414" s="202" t="s">
        <v>96</v>
      </c>
    </row>
    <row r="415" spans="2:9" ht="60" x14ac:dyDescent="0.2">
      <c r="B415" s="192">
        <v>1</v>
      </c>
      <c r="C415" s="193" t="s">
        <v>149</v>
      </c>
      <c r="D415" s="194" t="s">
        <v>101</v>
      </c>
      <c r="E415" s="634">
        <v>0.8</v>
      </c>
      <c r="F415" s="635"/>
      <c r="G415" s="203">
        <v>31550</v>
      </c>
      <c r="H415" s="204">
        <f>G415*E415</f>
        <v>25240</v>
      </c>
      <c r="I415" s="633">
        <f>SUM(H415:H416)</f>
        <v>25240</v>
      </c>
    </row>
    <row r="416" spans="2:9" ht="15" thickBot="1" x14ac:dyDescent="0.25">
      <c r="B416" s="205">
        <v>2</v>
      </c>
      <c r="C416" s="206" t="s">
        <v>102</v>
      </c>
      <c r="D416" s="207"/>
      <c r="E416" s="636"/>
      <c r="F416" s="636"/>
      <c r="G416" s="208"/>
      <c r="H416" s="209">
        <f>G416*E416</f>
        <v>0</v>
      </c>
      <c r="I416" s="623"/>
    </row>
    <row r="417" spans="2:10" ht="15.75" thickBot="1" x14ac:dyDescent="0.25">
      <c r="B417" s="202" t="s">
        <v>90</v>
      </c>
      <c r="C417" s="202" t="s">
        <v>103</v>
      </c>
      <c r="D417" s="210" t="s">
        <v>92</v>
      </c>
      <c r="E417" s="599" t="s">
        <v>2</v>
      </c>
      <c r="F417" s="600"/>
      <c r="G417" s="211" t="s">
        <v>94</v>
      </c>
      <c r="H417" s="202" t="s">
        <v>95</v>
      </c>
      <c r="I417" s="246" t="s">
        <v>96</v>
      </c>
    </row>
    <row r="418" spans="2:10" ht="24.75" thickBot="1" x14ac:dyDescent="0.25">
      <c r="B418" s="192">
        <v>1</v>
      </c>
      <c r="C418" s="193" t="s">
        <v>104</v>
      </c>
      <c r="D418" s="194" t="s">
        <v>105</v>
      </c>
      <c r="E418" s="631">
        <v>1</v>
      </c>
      <c r="F418" s="632"/>
      <c r="G418" s="198">
        <f>+ROUND(I415*10%,0)</f>
        <v>2524</v>
      </c>
      <c r="H418" s="247">
        <f>E418*G418</f>
        <v>2524</v>
      </c>
      <c r="I418" s="637">
        <f>SUM(H418:H422)</f>
        <v>2524</v>
      </c>
    </row>
    <row r="419" spans="2:10" ht="15" x14ac:dyDescent="0.2">
      <c r="B419" s="205">
        <v>2</v>
      </c>
      <c r="C419" s="213"/>
      <c r="D419" s="199"/>
      <c r="E419" s="631"/>
      <c r="F419" s="632"/>
      <c r="G419" s="198"/>
      <c r="H419" s="247">
        <f>E419*G419</f>
        <v>0</v>
      </c>
      <c r="I419" s="637"/>
    </row>
    <row r="420" spans="2:10" ht="15" x14ac:dyDescent="0.2">
      <c r="B420" s="255">
        <v>3</v>
      </c>
      <c r="C420" s="256"/>
      <c r="D420" s="259"/>
      <c r="E420" s="648"/>
      <c r="F420" s="649"/>
      <c r="G420" s="257"/>
      <c r="H420" s="251">
        <f>E420*G420</f>
        <v>0</v>
      </c>
      <c r="I420" s="637"/>
    </row>
    <row r="421" spans="2:10" x14ac:dyDescent="0.2">
      <c r="B421" s="248">
        <v>4</v>
      </c>
      <c r="C421" s="249"/>
      <c r="D421" s="248"/>
      <c r="E421" s="638"/>
      <c r="F421" s="639"/>
      <c r="G421" s="250"/>
      <c r="H421" s="251">
        <f>E421*G421</f>
        <v>0</v>
      </c>
      <c r="I421" s="637"/>
    </row>
    <row r="422" spans="2:10" x14ac:dyDescent="0.2">
      <c r="B422" s="248">
        <v>5</v>
      </c>
      <c r="C422" s="249"/>
      <c r="D422" s="248"/>
      <c r="E422" s="638"/>
      <c r="F422" s="639"/>
      <c r="G422" s="250"/>
      <c r="H422" s="252">
        <f>E422*G422</f>
        <v>0</v>
      </c>
      <c r="I422" s="637"/>
    </row>
    <row r="423" spans="2:10" ht="15.75" thickBot="1" x14ac:dyDescent="0.25">
      <c r="B423" s="253" t="s">
        <v>90</v>
      </c>
      <c r="C423" s="253" t="s">
        <v>106</v>
      </c>
      <c r="D423" s="253" t="s">
        <v>92</v>
      </c>
      <c r="E423" s="646" t="s">
        <v>2</v>
      </c>
      <c r="F423" s="647"/>
      <c r="G423" s="253" t="s">
        <v>94</v>
      </c>
      <c r="H423" s="253" t="s">
        <v>99</v>
      </c>
      <c r="I423" s="253" t="s">
        <v>96</v>
      </c>
    </row>
    <row r="424" spans="2:10" x14ac:dyDescent="0.2">
      <c r="B424" s="192">
        <v>1</v>
      </c>
      <c r="C424" s="193"/>
      <c r="D424" s="194"/>
      <c r="E424" s="644"/>
      <c r="F424" s="645"/>
      <c r="G424" s="203"/>
      <c r="H424" s="204"/>
      <c r="I424" s="633">
        <f>SUM(H424:H425)</f>
        <v>0</v>
      </c>
    </row>
    <row r="425" spans="2:10" ht="15" thickBot="1" x14ac:dyDescent="0.25">
      <c r="B425" s="205">
        <v>2</v>
      </c>
      <c r="C425" s="206" t="s">
        <v>102</v>
      </c>
      <c r="D425" s="207"/>
      <c r="E425" s="636"/>
      <c r="F425" s="636"/>
      <c r="G425" s="208"/>
      <c r="H425" s="209">
        <f>G425*E425</f>
        <v>0</v>
      </c>
      <c r="I425" s="623"/>
    </row>
    <row r="426" spans="2:10" ht="15.75" thickBot="1" x14ac:dyDescent="0.25">
      <c r="B426" s="217"/>
      <c r="C426" s="218" t="s">
        <v>109</v>
      </c>
      <c r="D426" s="219"/>
      <c r="E426" s="626"/>
      <c r="F426" s="627"/>
      <c r="G426" s="220"/>
      <c r="H426" s="221" t="s">
        <v>102</v>
      </c>
      <c r="I426" s="222">
        <f>I406+I415+I418+I424</f>
        <v>86967</v>
      </c>
      <c r="J426" s="244"/>
    </row>
    <row r="427" spans="2:10" x14ac:dyDescent="0.2">
      <c r="B427" s="223"/>
      <c r="C427" s="224"/>
      <c r="D427" s="225"/>
      <c r="E427" s="225" t="s">
        <v>110</v>
      </c>
      <c r="F427" s="225"/>
      <c r="G427" s="226"/>
      <c r="H427" s="227"/>
      <c r="I427" s="228"/>
    </row>
    <row r="428" spans="2:10" x14ac:dyDescent="0.2">
      <c r="B428" s="229"/>
      <c r="C428" s="230"/>
      <c r="D428" s="185"/>
      <c r="E428" s="185"/>
      <c r="F428" s="185"/>
      <c r="G428" s="185"/>
      <c r="H428" s="186"/>
      <c r="I428" s="231"/>
    </row>
    <row r="429" spans="2:10" x14ac:dyDescent="0.2">
      <c r="B429" s="229"/>
      <c r="C429" s="232"/>
      <c r="D429" s="186"/>
      <c r="E429" s="186"/>
      <c r="F429" s="185"/>
      <c r="G429" s="185"/>
      <c r="H429" s="186"/>
      <c r="I429" s="233"/>
    </row>
    <row r="430" spans="2:10" x14ac:dyDescent="0.2">
      <c r="B430" s="234"/>
      <c r="C430" s="185"/>
      <c r="D430" s="186"/>
      <c r="E430" s="186"/>
      <c r="F430" s="628" t="s">
        <v>111</v>
      </c>
      <c r="G430" s="628"/>
      <c r="H430" s="628"/>
      <c r="I430" s="235"/>
    </row>
    <row r="431" spans="2:10" x14ac:dyDescent="0.2">
      <c r="B431" s="234"/>
      <c r="C431" s="236"/>
      <c r="D431" s="186"/>
      <c r="E431" s="186"/>
      <c r="F431" s="236"/>
      <c r="G431" s="236"/>
      <c r="H431" s="236"/>
      <c r="I431" s="233"/>
    </row>
    <row r="432" spans="2:10" ht="15.75" thickBot="1" x14ac:dyDescent="0.25">
      <c r="B432" s="237"/>
      <c r="C432" s="238" t="s">
        <v>112</v>
      </c>
      <c r="D432" s="238"/>
      <c r="E432" s="238"/>
      <c r="F432" s="629" t="s">
        <v>113</v>
      </c>
      <c r="G432" s="630"/>
      <c r="H432" s="630"/>
      <c r="I432" s="239"/>
    </row>
    <row r="434" spans="2:13" ht="15" thickBot="1" x14ac:dyDescent="0.25"/>
    <row r="435" spans="2:13" ht="15.75" x14ac:dyDescent="0.2">
      <c r="B435" s="172"/>
      <c r="C435" s="173"/>
      <c r="D435" s="601" t="s">
        <v>0</v>
      </c>
      <c r="E435" s="602"/>
      <c r="F435" s="602"/>
      <c r="G435" s="602"/>
      <c r="H435" s="602"/>
      <c r="I435" s="603"/>
    </row>
    <row r="436" spans="2:13" ht="15.75" x14ac:dyDescent="0.2">
      <c r="B436" s="174"/>
      <c r="C436" s="175"/>
      <c r="D436" s="604"/>
      <c r="E436" s="605"/>
      <c r="F436" s="605"/>
      <c r="G436" s="605"/>
      <c r="H436" s="605"/>
      <c r="I436" s="606"/>
    </row>
    <row r="437" spans="2:13" ht="15.75" x14ac:dyDescent="0.2">
      <c r="B437" s="174"/>
      <c r="C437" s="175"/>
      <c r="D437" s="604"/>
      <c r="E437" s="607"/>
      <c r="F437" s="607"/>
      <c r="G437" s="607"/>
      <c r="H437" s="607"/>
      <c r="I437" s="606"/>
    </row>
    <row r="438" spans="2:13" ht="15.75" x14ac:dyDescent="0.2">
      <c r="B438" s="174"/>
      <c r="C438" s="175"/>
      <c r="D438" s="176" t="s">
        <v>81</v>
      </c>
      <c r="E438" s="177"/>
      <c r="F438" s="177"/>
      <c r="G438" s="177"/>
      <c r="H438" s="177"/>
      <c r="I438" s="175"/>
    </row>
    <row r="439" spans="2:13" ht="15.75" x14ac:dyDescent="0.2">
      <c r="B439" s="174"/>
      <c r="C439" s="175"/>
      <c r="D439" s="176" t="s">
        <v>82</v>
      </c>
      <c r="E439" s="177"/>
      <c r="F439" s="177"/>
      <c r="G439" s="177"/>
      <c r="H439" s="177"/>
      <c r="I439" s="175"/>
    </row>
    <row r="440" spans="2:13" ht="21" thickBot="1" x14ac:dyDescent="0.25">
      <c r="B440" s="178"/>
      <c r="C440" s="179"/>
      <c r="D440" s="180" t="s">
        <v>83</v>
      </c>
      <c r="E440" s="181"/>
      <c r="F440" s="181"/>
      <c r="G440" s="181"/>
      <c r="H440" s="181"/>
      <c r="I440" s="182"/>
    </row>
    <row r="441" spans="2:13" ht="15" x14ac:dyDescent="0.25">
      <c r="B441" s="183" t="s">
        <v>84</v>
      </c>
      <c r="C441" s="258">
        <v>1.1200000000000001</v>
      </c>
      <c r="D441" s="185"/>
      <c r="E441" s="185"/>
      <c r="F441" s="185"/>
      <c r="G441" s="185"/>
      <c r="H441" s="186"/>
      <c r="I441" s="187"/>
    </row>
    <row r="442" spans="2:13" ht="15" thickBot="1" x14ac:dyDescent="0.25">
      <c r="B442" s="188" t="s">
        <v>85</v>
      </c>
      <c r="C442" s="608" t="s">
        <v>125</v>
      </c>
      <c r="D442" s="608"/>
      <c r="E442" s="608"/>
      <c r="F442" s="608"/>
      <c r="G442" s="608"/>
      <c r="H442" s="608"/>
      <c r="I442" s="609"/>
    </row>
    <row r="443" spans="2:13" ht="15.75" thickBot="1" x14ac:dyDescent="0.25">
      <c r="B443" s="610" t="s">
        <v>86</v>
      </c>
      <c r="C443" s="602"/>
      <c r="D443" s="602"/>
      <c r="E443" s="602"/>
      <c r="F443" s="602"/>
      <c r="G443" s="602"/>
      <c r="H443" s="602"/>
      <c r="I443" s="603"/>
    </row>
    <row r="444" spans="2:13" ht="42.75" customHeight="1" x14ac:dyDescent="0.2">
      <c r="B444" s="611" t="s">
        <v>87</v>
      </c>
      <c r="C444" s="613" t="s">
        <v>36</v>
      </c>
      <c r="D444" s="614"/>
      <c r="E444" s="614"/>
      <c r="F444" s="617" t="s">
        <v>88</v>
      </c>
      <c r="G444" s="619" t="s">
        <v>7</v>
      </c>
      <c r="H444" s="617" t="s">
        <v>158</v>
      </c>
      <c r="I444" s="621" t="s">
        <v>159</v>
      </c>
      <c r="M444" s="261">
        <f>1/3</f>
        <v>0.33333333333333331</v>
      </c>
    </row>
    <row r="445" spans="2:13" ht="23.25" customHeight="1" thickBot="1" x14ac:dyDescent="0.25">
      <c r="B445" s="612"/>
      <c r="C445" s="615"/>
      <c r="D445" s="616"/>
      <c r="E445" s="616"/>
      <c r="F445" s="618"/>
      <c r="G445" s="620"/>
      <c r="H445" s="618"/>
      <c r="I445" s="622"/>
    </row>
    <row r="446" spans="2:13" ht="23.25" thickBot="1" x14ac:dyDescent="0.25">
      <c r="B446" s="189" t="s">
        <v>90</v>
      </c>
      <c r="C446" s="262" t="s">
        <v>91</v>
      </c>
      <c r="D446" s="262" t="s">
        <v>92</v>
      </c>
      <c r="E446" s="262" t="s">
        <v>2</v>
      </c>
      <c r="F446" s="262" t="s">
        <v>93</v>
      </c>
      <c r="G446" s="262" t="s">
        <v>94</v>
      </c>
      <c r="H446" s="262" t="s">
        <v>95</v>
      </c>
      <c r="I446" s="191" t="s">
        <v>96</v>
      </c>
    </row>
    <row r="447" spans="2:13" x14ac:dyDescent="0.2">
      <c r="B447" s="263">
        <v>1</v>
      </c>
      <c r="C447" s="264" t="s">
        <v>151</v>
      </c>
      <c r="D447" s="248" t="s">
        <v>26</v>
      </c>
      <c r="E447" s="265">
        <v>3</v>
      </c>
      <c r="F447" s="266">
        <v>0.05</v>
      </c>
      <c r="G447" s="267">
        <v>4400</v>
      </c>
      <c r="H447" s="250">
        <f>(E447*G447)+(E447*G447*F447)</f>
        <v>13860</v>
      </c>
      <c r="I447" s="650">
        <f>SUM(H447:H454)</f>
        <v>33303</v>
      </c>
    </row>
    <row r="448" spans="2:13" x14ac:dyDescent="0.2">
      <c r="B448" s="263">
        <v>2</v>
      </c>
      <c r="C448" s="264" t="s">
        <v>206</v>
      </c>
      <c r="D448" s="248" t="s">
        <v>153</v>
      </c>
      <c r="E448" s="265">
        <v>0.16666666666666666</v>
      </c>
      <c r="F448" s="266">
        <v>0.05</v>
      </c>
      <c r="G448" s="268">
        <v>18000</v>
      </c>
      <c r="H448" s="250">
        <f t="shared" ref="H448:H451" si="11">(E448*G448)+(E448*G448*F448)</f>
        <v>3150</v>
      </c>
      <c r="I448" s="650"/>
    </row>
    <row r="449" spans="2:9" x14ac:dyDescent="0.2">
      <c r="B449" s="263">
        <v>3</v>
      </c>
      <c r="C449" s="264" t="s">
        <v>207</v>
      </c>
      <c r="D449" s="248" t="s">
        <v>153</v>
      </c>
      <c r="E449" s="265">
        <v>2</v>
      </c>
      <c r="F449" s="266">
        <v>0</v>
      </c>
      <c r="G449" s="268">
        <v>5900</v>
      </c>
      <c r="H449" s="250">
        <f t="shared" si="11"/>
        <v>11800</v>
      </c>
      <c r="I449" s="650"/>
    </row>
    <row r="450" spans="2:9" ht="36" x14ac:dyDescent="0.2">
      <c r="B450" s="263">
        <v>4</v>
      </c>
      <c r="C450" s="264" t="s">
        <v>208</v>
      </c>
      <c r="D450" s="248" t="s">
        <v>153</v>
      </c>
      <c r="E450" s="265">
        <v>2</v>
      </c>
      <c r="F450" s="266">
        <v>0</v>
      </c>
      <c r="G450" s="268">
        <v>1900</v>
      </c>
      <c r="H450" s="250">
        <f t="shared" si="11"/>
        <v>3800</v>
      </c>
      <c r="I450" s="650"/>
    </row>
    <row r="451" spans="2:9" ht="24" x14ac:dyDescent="0.2">
      <c r="B451" s="263">
        <v>5</v>
      </c>
      <c r="C451" s="264" t="s">
        <v>152</v>
      </c>
      <c r="D451" s="248" t="s">
        <v>144</v>
      </c>
      <c r="E451" s="265">
        <v>0.03</v>
      </c>
      <c r="F451" s="266">
        <v>0.05</v>
      </c>
      <c r="G451" s="268">
        <v>22000</v>
      </c>
      <c r="H451" s="250">
        <f t="shared" si="11"/>
        <v>693</v>
      </c>
      <c r="I451" s="650"/>
    </row>
    <row r="452" spans="2:9" x14ac:dyDescent="0.2">
      <c r="B452" s="263">
        <v>6</v>
      </c>
      <c r="C452" s="264"/>
      <c r="D452" s="248"/>
      <c r="E452" s="265"/>
      <c r="F452" s="266"/>
      <c r="G452" s="268"/>
      <c r="H452" s="250">
        <f>(E452*G452)+(E452*G452*F452)</f>
        <v>0</v>
      </c>
      <c r="I452" s="650"/>
    </row>
    <row r="453" spans="2:9" x14ac:dyDescent="0.2">
      <c r="B453" s="263">
        <v>7</v>
      </c>
      <c r="C453" s="264"/>
      <c r="D453" s="248"/>
      <c r="E453" s="265"/>
      <c r="F453" s="266"/>
      <c r="G453" s="268"/>
      <c r="H453" s="250">
        <f>(E453*G453)+(E453*G453*F453)</f>
        <v>0</v>
      </c>
      <c r="I453" s="650"/>
    </row>
    <row r="454" spans="2:9" ht="15" thickBot="1" x14ac:dyDescent="0.25">
      <c r="B454" s="192">
        <v>8</v>
      </c>
      <c r="C454" s="193"/>
      <c r="D454" s="194"/>
      <c r="E454" s="195"/>
      <c r="F454" s="196"/>
      <c r="G454" s="197"/>
      <c r="H454" s="198">
        <f>(E454*G454)+(E454*G454*F454)</f>
        <v>0</v>
      </c>
      <c r="I454" s="623"/>
    </row>
    <row r="455" spans="2:9" ht="15.75" thickBot="1" x14ac:dyDescent="0.25">
      <c r="B455" s="202" t="s">
        <v>90</v>
      </c>
      <c r="C455" s="202" t="s">
        <v>97</v>
      </c>
      <c r="D455" s="202" t="s">
        <v>92</v>
      </c>
      <c r="E455" s="624" t="s">
        <v>2</v>
      </c>
      <c r="F455" s="625"/>
      <c r="G455" s="202" t="s">
        <v>98</v>
      </c>
      <c r="H455" s="202" t="s">
        <v>99</v>
      </c>
      <c r="I455" s="202" t="s">
        <v>96</v>
      </c>
    </row>
    <row r="456" spans="2:9" ht="60" x14ac:dyDescent="0.2">
      <c r="B456" s="192">
        <v>1</v>
      </c>
      <c r="C456" s="193" t="s">
        <v>149</v>
      </c>
      <c r="D456" s="194" t="s">
        <v>101</v>
      </c>
      <c r="E456" s="634">
        <v>0.2</v>
      </c>
      <c r="F456" s="635"/>
      <c r="G456" s="203">
        <v>31550</v>
      </c>
      <c r="H456" s="204">
        <f>G456*E456</f>
        <v>6310</v>
      </c>
      <c r="I456" s="633">
        <f>SUM(H456:H457)</f>
        <v>6310</v>
      </c>
    </row>
    <row r="457" spans="2:9" ht="15" thickBot="1" x14ac:dyDescent="0.25">
      <c r="B457" s="205">
        <v>2</v>
      </c>
      <c r="C457" s="206" t="s">
        <v>102</v>
      </c>
      <c r="D457" s="207"/>
      <c r="E457" s="636"/>
      <c r="F457" s="636"/>
      <c r="G457" s="208"/>
      <c r="H457" s="209">
        <f>G457*E457</f>
        <v>0</v>
      </c>
      <c r="I457" s="623"/>
    </row>
    <row r="458" spans="2:9" ht="15.75" thickBot="1" x14ac:dyDescent="0.25">
      <c r="B458" s="202" t="s">
        <v>90</v>
      </c>
      <c r="C458" s="202" t="s">
        <v>103</v>
      </c>
      <c r="D458" s="210" t="s">
        <v>92</v>
      </c>
      <c r="E458" s="599" t="s">
        <v>2</v>
      </c>
      <c r="F458" s="600"/>
      <c r="G458" s="211" t="s">
        <v>94</v>
      </c>
      <c r="H458" s="202" t="s">
        <v>95</v>
      </c>
      <c r="I458" s="246" t="s">
        <v>96</v>
      </c>
    </row>
    <row r="459" spans="2:9" ht="24.75" thickBot="1" x14ac:dyDescent="0.25">
      <c r="B459" s="192">
        <v>1</v>
      </c>
      <c r="C459" s="193" t="s">
        <v>104</v>
      </c>
      <c r="D459" s="194" t="s">
        <v>105</v>
      </c>
      <c r="E459" s="631">
        <v>1</v>
      </c>
      <c r="F459" s="632"/>
      <c r="G459" s="198">
        <f>+ROUND(I456*10%,0)</f>
        <v>631</v>
      </c>
      <c r="H459" s="247">
        <f>E459*G459</f>
        <v>631</v>
      </c>
      <c r="I459" s="637">
        <f>SUM(H459:H463)</f>
        <v>631</v>
      </c>
    </row>
    <row r="460" spans="2:9" ht="15" x14ac:dyDescent="0.2">
      <c r="B460" s="205">
        <v>2</v>
      </c>
      <c r="C460" s="213"/>
      <c r="D460" s="199"/>
      <c r="E460" s="631"/>
      <c r="F460" s="632"/>
      <c r="G460" s="198"/>
      <c r="H460" s="247">
        <f>E460*G460</f>
        <v>0</v>
      </c>
      <c r="I460" s="637"/>
    </row>
    <row r="461" spans="2:9" ht="15" x14ac:dyDescent="0.2">
      <c r="B461" s="255">
        <v>3</v>
      </c>
      <c r="C461" s="256"/>
      <c r="D461" s="259"/>
      <c r="E461" s="648"/>
      <c r="F461" s="649"/>
      <c r="G461" s="257"/>
      <c r="H461" s="251">
        <f>E461*G461</f>
        <v>0</v>
      </c>
      <c r="I461" s="637"/>
    </row>
    <row r="462" spans="2:9" x14ac:dyDescent="0.2">
      <c r="B462" s="248">
        <v>4</v>
      </c>
      <c r="C462" s="249"/>
      <c r="D462" s="248"/>
      <c r="E462" s="638"/>
      <c r="F462" s="639"/>
      <c r="G462" s="250"/>
      <c r="H462" s="251">
        <f>E462*G462</f>
        <v>0</v>
      </c>
      <c r="I462" s="637"/>
    </row>
    <row r="463" spans="2:9" x14ac:dyDescent="0.2">
      <c r="B463" s="248">
        <v>5</v>
      </c>
      <c r="C463" s="249"/>
      <c r="D463" s="248"/>
      <c r="E463" s="638"/>
      <c r="F463" s="639"/>
      <c r="G463" s="250"/>
      <c r="H463" s="252">
        <f>E463*G463</f>
        <v>0</v>
      </c>
      <c r="I463" s="637"/>
    </row>
    <row r="464" spans="2:9" ht="15.75" thickBot="1" x14ac:dyDescent="0.25">
      <c r="B464" s="253" t="s">
        <v>90</v>
      </c>
      <c r="C464" s="253" t="s">
        <v>106</v>
      </c>
      <c r="D464" s="253" t="s">
        <v>92</v>
      </c>
      <c r="E464" s="646" t="s">
        <v>2</v>
      </c>
      <c r="F464" s="647"/>
      <c r="G464" s="253" t="s">
        <v>94</v>
      </c>
      <c r="H464" s="253" t="s">
        <v>99</v>
      </c>
      <c r="I464" s="253" t="s">
        <v>96</v>
      </c>
    </row>
    <row r="465" spans="2:9" x14ac:dyDescent="0.2">
      <c r="B465" s="192">
        <v>1</v>
      </c>
      <c r="C465" s="193"/>
      <c r="D465" s="194"/>
      <c r="E465" s="644"/>
      <c r="F465" s="645"/>
      <c r="G465" s="203"/>
      <c r="H465" s="204"/>
      <c r="I465" s="633">
        <f>SUM(H465:H466)</f>
        <v>0</v>
      </c>
    </row>
    <row r="466" spans="2:9" ht="15" thickBot="1" x14ac:dyDescent="0.25">
      <c r="B466" s="205">
        <v>2</v>
      </c>
      <c r="C466" s="206" t="s">
        <v>102</v>
      </c>
      <c r="D466" s="207"/>
      <c r="E466" s="636"/>
      <c r="F466" s="636"/>
      <c r="G466" s="208"/>
      <c r="H466" s="209">
        <f>G466*E466</f>
        <v>0</v>
      </c>
      <c r="I466" s="623"/>
    </row>
    <row r="467" spans="2:9" ht="15.75" thickBot="1" x14ac:dyDescent="0.25">
      <c r="B467" s="217"/>
      <c r="C467" s="218" t="s">
        <v>109</v>
      </c>
      <c r="D467" s="219"/>
      <c r="E467" s="626"/>
      <c r="F467" s="627"/>
      <c r="G467" s="220"/>
      <c r="H467" s="221" t="s">
        <v>102</v>
      </c>
      <c r="I467" s="222">
        <f>I447+I456+I459+I465</f>
        <v>40244</v>
      </c>
    </row>
    <row r="468" spans="2:9" x14ac:dyDescent="0.2">
      <c r="B468" s="223"/>
      <c r="C468" s="224"/>
      <c r="D468" s="225"/>
      <c r="E468" s="225" t="s">
        <v>110</v>
      </c>
      <c r="F468" s="225"/>
      <c r="G468" s="226"/>
      <c r="H468" s="227"/>
      <c r="I468" s="228"/>
    </row>
    <row r="469" spans="2:9" x14ac:dyDescent="0.2">
      <c r="B469" s="229"/>
      <c r="C469" s="230"/>
      <c r="D469" s="185"/>
      <c r="E469" s="185"/>
      <c r="F469" s="185"/>
      <c r="G469" s="185"/>
      <c r="H469" s="186"/>
      <c r="I469" s="231"/>
    </row>
    <row r="470" spans="2:9" x14ac:dyDescent="0.2">
      <c r="B470" s="229"/>
      <c r="C470" s="232"/>
      <c r="D470" s="186"/>
      <c r="E470" s="186"/>
      <c r="F470" s="185"/>
      <c r="G470" s="185"/>
      <c r="H470" s="186"/>
      <c r="I470" s="233"/>
    </row>
    <row r="471" spans="2:9" x14ac:dyDescent="0.2">
      <c r="B471" s="234"/>
      <c r="C471" s="185"/>
      <c r="D471" s="186"/>
      <c r="E471" s="186"/>
      <c r="F471" s="628" t="s">
        <v>111</v>
      </c>
      <c r="G471" s="628"/>
      <c r="H471" s="628"/>
      <c r="I471" s="235"/>
    </row>
    <row r="472" spans="2:9" x14ac:dyDescent="0.2">
      <c r="B472" s="234"/>
      <c r="C472" s="236"/>
      <c r="D472" s="186"/>
      <c r="E472" s="186"/>
      <c r="F472" s="236"/>
      <c r="G472" s="236"/>
      <c r="H472" s="236"/>
      <c r="I472" s="233"/>
    </row>
    <row r="473" spans="2:9" ht="15.75" thickBot="1" x14ac:dyDescent="0.25">
      <c r="B473" s="237"/>
      <c r="C473" s="238" t="s">
        <v>112</v>
      </c>
      <c r="D473" s="238"/>
      <c r="E473" s="238"/>
      <c r="F473" s="629" t="s">
        <v>113</v>
      </c>
      <c r="G473" s="630"/>
      <c r="H473" s="630"/>
      <c r="I473" s="239"/>
    </row>
    <row r="475" spans="2:9" ht="15" thickBot="1" x14ac:dyDescent="0.25"/>
    <row r="476" spans="2:9" ht="15.75" x14ac:dyDescent="0.2">
      <c r="B476" s="172"/>
      <c r="C476" s="173"/>
      <c r="D476" s="601" t="s">
        <v>0</v>
      </c>
      <c r="E476" s="602"/>
      <c r="F476" s="602"/>
      <c r="G476" s="602"/>
      <c r="H476" s="602"/>
      <c r="I476" s="603"/>
    </row>
    <row r="477" spans="2:9" ht="15.75" x14ac:dyDescent="0.2">
      <c r="B477" s="174"/>
      <c r="C477" s="175"/>
      <c r="D477" s="604"/>
      <c r="E477" s="605"/>
      <c r="F477" s="605"/>
      <c r="G477" s="605"/>
      <c r="H477" s="605"/>
      <c r="I477" s="606"/>
    </row>
    <row r="478" spans="2:9" ht="15.75" x14ac:dyDescent="0.2">
      <c r="B478" s="174"/>
      <c r="C478" s="175"/>
      <c r="D478" s="604"/>
      <c r="E478" s="607"/>
      <c r="F478" s="607"/>
      <c r="G478" s="607"/>
      <c r="H478" s="607"/>
      <c r="I478" s="606"/>
    </row>
    <row r="479" spans="2:9" ht="15.75" x14ac:dyDescent="0.2">
      <c r="B479" s="174"/>
      <c r="C479" s="175"/>
      <c r="D479" s="176" t="s">
        <v>81</v>
      </c>
      <c r="E479" s="177"/>
      <c r="F479" s="177"/>
      <c r="G479" s="177"/>
      <c r="H479" s="177"/>
      <c r="I479" s="175"/>
    </row>
    <row r="480" spans="2:9" ht="15.75" x14ac:dyDescent="0.2">
      <c r="B480" s="174"/>
      <c r="C480" s="175"/>
      <c r="D480" s="176" t="s">
        <v>82</v>
      </c>
      <c r="E480" s="177"/>
      <c r="F480" s="177"/>
      <c r="G480" s="177"/>
      <c r="H480" s="177"/>
      <c r="I480" s="175"/>
    </row>
    <row r="481" spans="2:9" ht="21" thickBot="1" x14ac:dyDescent="0.25">
      <c r="B481" s="178"/>
      <c r="C481" s="179"/>
      <c r="D481" s="180" t="s">
        <v>83</v>
      </c>
      <c r="E481" s="181"/>
      <c r="F481" s="181"/>
      <c r="G481" s="181"/>
      <c r="H481" s="181"/>
      <c r="I481" s="182"/>
    </row>
    <row r="482" spans="2:9" ht="15" x14ac:dyDescent="0.25">
      <c r="B482" s="183" t="s">
        <v>84</v>
      </c>
      <c r="C482" s="258">
        <v>1.1299999999999999</v>
      </c>
      <c r="D482" s="185"/>
      <c r="E482" s="185"/>
      <c r="F482" s="185"/>
      <c r="G482" s="185"/>
      <c r="H482" s="186"/>
      <c r="I482" s="187"/>
    </row>
    <row r="483" spans="2:9" ht="15" thickBot="1" x14ac:dyDescent="0.25">
      <c r="B483" s="188" t="s">
        <v>85</v>
      </c>
      <c r="C483" s="608" t="s">
        <v>125</v>
      </c>
      <c r="D483" s="608"/>
      <c r="E483" s="608"/>
      <c r="F483" s="608"/>
      <c r="G483" s="608"/>
      <c r="H483" s="608"/>
      <c r="I483" s="609"/>
    </row>
    <row r="484" spans="2:9" ht="15.75" thickBot="1" x14ac:dyDescent="0.25">
      <c r="B484" s="610" t="s">
        <v>86</v>
      </c>
      <c r="C484" s="602"/>
      <c r="D484" s="602"/>
      <c r="E484" s="602"/>
      <c r="F484" s="602"/>
      <c r="G484" s="602"/>
      <c r="H484" s="602"/>
      <c r="I484" s="603"/>
    </row>
    <row r="485" spans="2:9" ht="27.75" customHeight="1" x14ac:dyDescent="0.2">
      <c r="B485" s="611" t="s">
        <v>87</v>
      </c>
      <c r="C485" s="613" t="s">
        <v>37</v>
      </c>
      <c r="D485" s="614"/>
      <c r="E485" s="614"/>
      <c r="F485" s="617" t="s">
        <v>88</v>
      </c>
      <c r="G485" s="619" t="s">
        <v>126</v>
      </c>
      <c r="H485" s="617" t="s">
        <v>158</v>
      </c>
      <c r="I485" s="621" t="s">
        <v>159</v>
      </c>
    </row>
    <row r="486" spans="2:9" ht="15" thickBot="1" x14ac:dyDescent="0.25">
      <c r="B486" s="612"/>
      <c r="C486" s="615"/>
      <c r="D486" s="616"/>
      <c r="E486" s="616"/>
      <c r="F486" s="618"/>
      <c r="G486" s="620"/>
      <c r="H486" s="618"/>
      <c r="I486" s="622"/>
    </row>
    <row r="487" spans="2:9" ht="23.25" thickBot="1" x14ac:dyDescent="0.25">
      <c r="B487" s="189" t="s">
        <v>90</v>
      </c>
      <c r="C487" s="190" t="s">
        <v>91</v>
      </c>
      <c r="D487" s="190" t="s">
        <v>92</v>
      </c>
      <c r="E487" s="190" t="s">
        <v>2</v>
      </c>
      <c r="F487" s="190" t="s">
        <v>93</v>
      </c>
      <c r="G487" s="190" t="s">
        <v>94</v>
      </c>
      <c r="H487" s="190" t="s">
        <v>95</v>
      </c>
      <c r="I487" s="191" t="s">
        <v>96</v>
      </c>
    </row>
    <row r="488" spans="2:9" x14ac:dyDescent="0.2">
      <c r="B488" s="192">
        <v>1</v>
      </c>
      <c r="C488" s="193"/>
      <c r="D488" s="194"/>
      <c r="E488" s="240"/>
      <c r="F488" s="242"/>
      <c r="G488" s="245"/>
      <c r="H488" s="198">
        <f t="shared" ref="H488:H495" si="12">(E488*G488)+(E488*G488*F488)</f>
        <v>0</v>
      </c>
      <c r="I488" s="623">
        <f>SUM(H488:H495)</f>
        <v>0</v>
      </c>
    </row>
    <row r="489" spans="2:9" x14ac:dyDescent="0.2">
      <c r="B489" s="192">
        <v>2</v>
      </c>
      <c r="C489" s="193"/>
      <c r="D489" s="199"/>
      <c r="E489" s="243"/>
      <c r="F489" s="242"/>
      <c r="G489" s="245"/>
      <c r="H489" s="198">
        <f t="shared" si="12"/>
        <v>0</v>
      </c>
      <c r="I489" s="623"/>
    </row>
    <row r="490" spans="2:9" x14ac:dyDescent="0.2">
      <c r="B490" s="192">
        <v>3</v>
      </c>
      <c r="C490" s="193"/>
      <c r="D490" s="199"/>
      <c r="E490" s="243"/>
      <c r="F490" s="242"/>
      <c r="G490" s="245"/>
      <c r="H490" s="198">
        <f t="shared" si="12"/>
        <v>0</v>
      </c>
      <c r="I490" s="623"/>
    </row>
    <row r="491" spans="2:9" x14ac:dyDescent="0.2">
      <c r="B491" s="192">
        <v>4</v>
      </c>
      <c r="C491" s="193"/>
      <c r="D491" s="199"/>
      <c r="E491" s="243"/>
      <c r="F491" s="242"/>
      <c r="G491" s="197"/>
      <c r="H491" s="198">
        <f t="shared" si="12"/>
        <v>0</v>
      </c>
      <c r="I491" s="623"/>
    </row>
    <row r="492" spans="2:9" x14ac:dyDescent="0.2">
      <c r="B492" s="192">
        <v>5</v>
      </c>
      <c r="C492" s="193"/>
      <c r="D492" s="199"/>
      <c r="E492" s="243"/>
      <c r="F492" s="242"/>
      <c r="G492" s="197"/>
      <c r="H492" s="198">
        <f t="shared" si="12"/>
        <v>0</v>
      </c>
      <c r="I492" s="623"/>
    </row>
    <row r="493" spans="2:9" x14ac:dyDescent="0.2">
      <c r="B493" s="192">
        <v>6</v>
      </c>
      <c r="C493" s="193"/>
      <c r="D493" s="199"/>
      <c r="E493" s="243"/>
      <c r="F493" s="242"/>
      <c r="G493" s="197"/>
      <c r="H493" s="198">
        <f t="shared" si="12"/>
        <v>0</v>
      </c>
      <c r="I493" s="623"/>
    </row>
    <row r="494" spans="2:9" x14ac:dyDescent="0.2">
      <c r="B494" s="192">
        <v>7</v>
      </c>
      <c r="C494" s="193"/>
      <c r="D494" s="199"/>
      <c r="E494" s="243"/>
      <c r="F494" s="260"/>
      <c r="G494" s="197"/>
      <c r="H494" s="198">
        <f t="shared" si="12"/>
        <v>0</v>
      </c>
      <c r="I494" s="623"/>
    </row>
    <row r="495" spans="2:9" ht="15" thickBot="1" x14ac:dyDescent="0.25">
      <c r="B495" s="192">
        <v>8</v>
      </c>
      <c r="C495" s="193"/>
      <c r="D495" s="199"/>
      <c r="E495" s="200"/>
      <c r="F495" s="201"/>
      <c r="G495" s="197"/>
      <c r="H495" s="198">
        <f t="shared" si="12"/>
        <v>0</v>
      </c>
      <c r="I495" s="623"/>
    </row>
    <row r="496" spans="2:9" ht="15.75" thickBot="1" x14ac:dyDescent="0.25">
      <c r="B496" s="202" t="s">
        <v>90</v>
      </c>
      <c r="C496" s="202" t="s">
        <v>97</v>
      </c>
      <c r="D496" s="202" t="s">
        <v>92</v>
      </c>
      <c r="E496" s="624" t="s">
        <v>2</v>
      </c>
      <c r="F496" s="625"/>
      <c r="G496" s="202" t="s">
        <v>98</v>
      </c>
      <c r="H496" s="202" t="s">
        <v>99</v>
      </c>
      <c r="I496" s="202" t="s">
        <v>96</v>
      </c>
    </row>
    <row r="497" spans="2:9" ht="48" x14ac:dyDescent="0.2">
      <c r="B497" s="192">
        <v>1</v>
      </c>
      <c r="C497" s="193" t="s">
        <v>100</v>
      </c>
      <c r="D497" s="194" t="s">
        <v>101</v>
      </c>
      <c r="E497" s="634">
        <v>0.33333333333333331</v>
      </c>
      <c r="F497" s="635"/>
      <c r="G497" s="203">
        <v>28682</v>
      </c>
      <c r="H497" s="204">
        <f>G497*E497</f>
        <v>9560.6666666666661</v>
      </c>
      <c r="I497" s="633">
        <f>SUM(H497:H498)</f>
        <v>9560.6666666666661</v>
      </c>
    </row>
    <row r="498" spans="2:9" ht="15" thickBot="1" x14ac:dyDescent="0.25">
      <c r="B498" s="205">
        <v>2</v>
      </c>
      <c r="C498" s="206" t="s">
        <v>102</v>
      </c>
      <c r="D498" s="207"/>
      <c r="E498" s="636"/>
      <c r="F498" s="636"/>
      <c r="G498" s="208"/>
      <c r="H498" s="209">
        <f>G498*E498</f>
        <v>0</v>
      </c>
      <c r="I498" s="623"/>
    </row>
    <row r="499" spans="2:9" ht="15.75" thickBot="1" x14ac:dyDescent="0.25">
      <c r="B499" s="202" t="s">
        <v>90</v>
      </c>
      <c r="C499" s="202" t="s">
        <v>103</v>
      </c>
      <c r="D499" s="210" t="s">
        <v>92</v>
      </c>
      <c r="E499" s="599" t="s">
        <v>2</v>
      </c>
      <c r="F499" s="600"/>
      <c r="G499" s="211" t="s">
        <v>94</v>
      </c>
      <c r="H499" s="202" t="s">
        <v>95</v>
      </c>
      <c r="I499" s="246" t="s">
        <v>96</v>
      </c>
    </row>
    <row r="500" spans="2:9" ht="24.75" thickBot="1" x14ac:dyDescent="0.25">
      <c r="B500" s="192">
        <v>1</v>
      </c>
      <c r="C500" s="193" t="s">
        <v>104</v>
      </c>
      <c r="D500" s="194" t="s">
        <v>105</v>
      </c>
      <c r="E500" s="631">
        <v>1</v>
      </c>
      <c r="F500" s="632"/>
      <c r="G500" s="198">
        <f>+ROUND(I497*5%,0)</f>
        <v>478</v>
      </c>
      <c r="H500" s="247">
        <f>E500*G500</f>
        <v>478</v>
      </c>
      <c r="I500" s="637">
        <f>SUM(H500:H504)</f>
        <v>478</v>
      </c>
    </row>
    <row r="501" spans="2:9" ht="15" x14ac:dyDescent="0.2">
      <c r="B501" s="205">
        <v>2</v>
      </c>
      <c r="C501" s="213"/>
      <c r="D501" s="199"/>
      <c r="E501" s="631"/>
      <c r="F501" s="632"/>
      <c r="G501" s="198"/>
      <c r="H501" s="247">
        <f>E501*G501</f>
        <v>0</v>
      </c>
      <c r="I501" s="637"/>
    </row>
    <row r="502" spans="2:9" ht="15" x14ac:dyDescent="0.2">
      <c r="B502" s="255">
        <v>3</v>
      </c>
      <c r="C502" s="256"/>
      <c r="D502" s="259"/>
      <c r="E502" s="648"/>
      <c r="F502" s="649"/>
      <c r="G502" s="257"/>
      <c r="H502" s="251">
        <f>E502*G502</f>
        <v>0</v>
      </c>
      <c r="I502" s="637"/>
    </row>
    <row r="503" spans="2:9" x14ac:dyDescent="0.2">
      <c r="B503" s="248">
        <v>4</v>
      </c>
      <c r="C503" s="249"/>
      <c r="D503" s="248"/>
      <c r="E503" s="638"/>
      <c r="F503" s="639"/>
      <c r="G503" s="250"/>
      <c r="H503" s="251">
        <f>E503*G503</f>
        <v>0</v>
      </c>
      <c r="I503" s="637"/>
    </row>
    <row r="504" spans="2:9" x14ac:dyDescent="0.2">
      <c r="B504" s="248">
        <v>5</v>
      </c>
      <c r="C504" s="249"/>
      <c r="D504" s="248"/>
      <c r="E504" s="638"/>
      <c r="F504" s="639"/>
      <c r="G504" s="250"/>
      <c r="H504" s="252">
        <f>E504*G504</f>
        <v>0</v>
      </c>
      <c r="I504" s="637"/>
    </row>
    <row r="505" spans="2:9" ht="15.75" thickBot="1" x14ac:dyDescent="0.25">
      <c r="B505" s="253" t="s">
        <v>90</v>
      </c>
      <c r="C505" s="253" t="s">
        <v>106</v>
      </c>
      <c r="D505" s="253" t="s">
        <v>92</v>
      </c>
      <c r="E505" s="646" t="s">
        <v>2</v>
      </c>
      <c r="F505" s="647"/>
      <c r="G505" s="253" t="s">
        <v>94</v>
      </c>
      <c r="H505" s="253" t="s">
        <v>99</v>
      </c>
      <c r="I505" s="253" t="s">
        <v>96</v>
      </c>
    </row>
    <row r="506" spans="2:9" x14ac:dyDescent="0.2">
      <c r="B506" s="192">
        <v>1</v>
      </c>
      <c r="C506" s="193" t="s">
        <v>107</v>
      </c>
      <c r="D506" s="194" t="s">
        <v>108</v>
      </c>
      <c r="E506" s="644">
        <v>1.3</v>
      </c>
      <c r="F506" s="645"/>
      <c r="G506" s="203">
        <v>13000</v>
      </c>
      <c r="H506" s="204">
        <f>+E506*G506</f>
        <v>16900</v>
      </c>
      <c r="I506" s="633">
        <f>SUM(H506:H507)</f>
        <v>16900</v>
      </c>
    </row>
    <row r="507" spans="2:9" ht="15" thickBot="1" x14ac:dyDescent="0.25">
      <c r="B507" s="205">
        <v>2</v>
      </c>
      <c r="C507" s="206" t="s">
        <v>102</v>
      </c>
      <c r="D507" s="207"/>
      <c r="E507" s="636"/>
      <c r="F507" s="636"/>
      <c r="G507" s="208"/>
      <c r="H507" s="209">
        <f>G507*E507</f>
        <v>0</v>
      </c>
      <c r="I507" s="623"/>
    </row>
    <row r="508" spans="2:9" ht="15.75" thickBot="1" x14ac:dyDescent="0.25">
      <c r="B508" s="217"/>
      <c r="C508" s="218" t="s">
        <v>109</v>
      </c>
      <c r="D508" s="219"/>
      <c r="E508" s="626"/>
      <c r="F508" s="627"/>
      <c r="G508" s="220"/>
      <c r="H508" s="221" t="s">
        <v>102</v>
      </c>
      <c r="I508" s="222">
        <f>I488+I497+I500+I506</f>
        <v>26938.666666666664</v>
      </c>
    </row>
    <row r="509" spans="2:9" x14ac:dyDescent="0.2">
      <c r="B509" s="223"/>
      <c r="C509" s="224"/>
      <c r="D509" s="225"/>
      <c r="E509" s="225" t="s">
        <v>110</v>
      </c>
      <c r="F509" s="225"/>
      <c r="G509" s="226"/>
      <c r="H509" s="227"/>
      <c r="I509" s="228"/>
    </row>
    <row r="510" spans="2:9" x14ac:dyDescent="0.2">
      <c r="B510" s="229"/>
      <c r="C510" s="230"/>
      <c r="D510" s="185"/>
      <c r="E510" s="185"/>
      <c r="F510" s="185"/>
      <c r="G510" s="185"/>
      <c r="H510" s="186"/>
      <c r="I510" s="231"/>
    </row>
    <row r="511" spans="2:9" x14ac:dyDescent="0.2">
      <c r="B511" s="229"/>
      <c r="C511" s="232"/>
      <c r="D511" s="186"/>
      <c r="E511" s="186"/>
      <c r="F511" s="185"/>
      <c r="G511" s="185"/>
      <c r="H511" s="186"/>
      <c r="I511" s="233"/>
    </row>
    <row r="512" spans="2:9" x14ac:dyDescent="0.2">
      <c r="B512" s="234"/>
      <c r="C512" s="185"/>
      <c r="D512" s="186"/>
      <c r="E512" s="186"/>
      <c r="F512" s="628" t="s">
        <v>111</v>
      </c>
      <c r="G512" s="628"/>
      <c r="H512" s="628"/>
      <c r="I512" s="235"/>
    </row>
    <row r="513" spans="2:9" x14ac:dyDescent="0.2">
      <c r="B513" s="234"/>
      <c r="C513" s="236"/>
      <c r="D513" s="186"/>
      <c r="E513" s="186"/>
      <c r="F513" s="236"/>
      <c r="G513" s="236"/>
      <c r="H513" s="236"/>
      <c r="I513" s="233"/>
    </row>
    <row r="514" spans="2:9" ht="15.75" thickBot="1" x14ac:dyDescent="0.25">
      <c r="B514" s="237"/>
      <c r="C514" s="238" t="s">
        <v>112</v>
      </c>
      <c r="D514" s="238"/>
      <c r="E514" s="238"/>
      <c r="F514" s="629" t="s">
        <v>113</v>
      </c>
      <c r="G514" s="630"/>
      <c r="H514" s="630"/>
      <c r="I514" s="239"/>
    </row>
    <row r="516" spans="2:9" ht="15" thickBot="1" x14ac:dyDescent="0.25"/>
    <row r="517" spans="2:9" ht="15.75" x14ac:dyDescent="0.2">
      <c r="B517" s="172"/>
      <c r="C517" s="173"/>
      <c r="D517" s="601" t="s">
        <v>0</v>
      </c>
      <c r="E517" s="602"/>
      <c r="F517" s="602"/>
      <c r="G517" s="602"/>
      <c r="H517" s="602"/>
      <c r="I517" s="603"/>
    </row>
    <row r="518" spans="2:9" ht="15.75" x14ac:dyDescent="0.2">
      <c r="B518" s="174"/>
      <c r="C518" s="175"/>
      <c r="D518" s="604"/>
      <c r="E518" s="605"/>
      <c r="F518" s="605"/>
      <c r="G518" s="605"/>
      <c r="H518" s="605"/>
      <c r="I518" s="606"/>
    </row>
    <row r="519" spans="2:9" ht="15.75" x14ac:dyDescent="0.2">
      <c r="B519" s="174"/>
      <c r="C519" s="175"/>
      <c r="D519" s="604"/>
      <c r="E519" s="607"/>
      <c r="F519" s="607"/>
      <c r="G519" s="607"/>
      <c r="H519" s="607"/>
      <c r="I519" s="606"/>
    </row>
    <row r="520" spans="2:9" ht="15.75" x14ac:dyDescent="0.2">
      <c r="B520" s="174"/>
      <c r="C520" s="175"/>
      <c r="D520" s="176" t="s">
        <v>81</v>
      </c>
      <c r="E520" s="177"/>
      <c r="F520" s="177"/>
      <c r="G520" s="177"/>
      <c r="H520" s="177"/>
      <c r="I520" s="175"/>
    </row>
    <row r="521" spans="2:9" ht="15.75" x14ac:dyDescent="0.2">
      <c r="B521" s="174"/>
      <c r="C521" s="175"/>
      <c r="D521" s="176" t="s">
        <v>82</v>
      </c>
      <c r="E521" s="177"/>
      <c r="F521" s="177"/>
      <c r="G521" s="177"/>
      <c r="H521" s="177"/>
      <c r="I521" s="175"/>
    </row>
    <row r="522" spans="2:9" ht="21" thickBot="1" x14ac:dyDescent="0.25">
      <c r="B522" s="178"/>
      <c r="C522" s="179"/>
      <c r="D522" s="180" t="s">
        <v>83</v>
      </c>
      <c r="E522" s="181"/>
      <c r="F522" s="181"/>
      <c r="G522" s="181"/>
      <c r="H522" s="181"/>
      <c r="I522" s="182"/>
    </row>
    <row r="523" spans="2:9" ht="15" x14ac:dyDescent="0.25">
      <c r="B523" s="183" t="s">
        <v>84</v>
      </c>
      <c r="C523" s="258">
        <v>2.1</v>
      </c>
      <c r="D523" s="185"/>
      <c r="E523" s="185"/>
      <c r="F523" s="185"/>
      <c r="G523" s="185"/>
      <c r="H523" s="186"/>
      <c r="I523" s="187"/>
    </row>
    <row r="524" spans="2:9" ht="15" thickBot="1" x14ac:dyDescent="0.25">
      <c r="B524" s="188" t="s">
        <v>85</v>
      </c>
      <c r="C524" s="608" t="s">
        <v>160</v>
      </c>
      <c r="D524" s="608"/>
      <c r="E524" s="608"/>
      <c r="F524" s="608"/>
      <c r="G524" s="608"/>
      <c r="H524" s="608"/>
      <c r="I524" s="609"/>
    </row>
    <row r="525" spans="2:9" ht="15.75" thickBot="1" x14ac:dyDescent="0.25">
      <c r="B525" s="610" t="s">
        <v>86</v>
      </c>
      <c r="C525" s="602"/>
      <c r="D525" s="602"/>
      <c r="E525" s="602"/>
      <c r="F525" s="602"/>
      <c r="G525" s="602"/>
      <c r="H525" s="602"/>
      <c r="I525" s="603"/>
    </row>
    <row r="526" spans="2:9" ht="69.75" customHeight="1" x14ac:dyDescent="0.2">
      <c r="B526" s="611" t="s">
        <v>87</v>
      </c>
      <c r="C526" s="613" t="s">
        <v>38</v>
      </c>
      <c r="D526" s="614"/>
      <c r="E526" s="614"/>
      <c r="F526" s="617" t="s">
        <v>88</v>
      </c>
      <c r="G526" s="619" t="s">
        <v>7</v>
      </c>
      <c r="H526" s="617" t="s">
        <v>158</v>
      </c>
      <c r="I526" s="621" t="s">
        <v>159</v>
      </c>
    </row>
    <row r="527" spans="2:9" ht="97.5" customHeight="1" thickBot="1" x14ac:dyDescent="0.25">
      <c r="B527" s="612"/>
      <c r="C527" s="615"/>
      <c r="D527" s="616"/>
      <c r="E527" s="616"/>
      <c r="F527" s="618"/>
      <c r="G527" s="620"/>
      <c r="H527" s="618"/>
      <c r="I527" s="622"/>
    </row>
    <row r="528" spans="2:9" ht="23.25" thickBot="1" x14ac:dyDescent="0.25">
      <c r="B528" s="189" t="s">
        <v>90</v>
      </c>
      <c r="C528" s="190" t="s">
        <v>91</v>
      </c>
      <c r="D528" s="190" t="s">
        <v>92</v>
      </c>
      <c r="E528" s="190" t="s">
        <v>2</v>
      </c>
      <c r="F528" s="190" t="s">
        <v>93</v>
      </c>
      <c r="G528" s="190" t="s">
        <v>94</v>
      </c>
      <c r="H528" s="190" t="s">
        <v>95</v>
      </c>
      <c r="I528" s="191" t="s">
        <v>96</v>
      </c>
    </row>
    <row r="529" spans="2:9" ht="24" x14ac:dyDescent="0.2">
      <c r="B529" s="192">
        <v>1</v>
      </c>
      <c r="C529" s="193" t="s">
        <v>161</v>
      </c>
      <c r="D529" s="194" t="s">
        <v>26</v>
      </c>
      <c r="E529" s="240">
        <v>1</v>
      </c>
      <c r="F529" s="242">
        <v>0.05</v>
      </c>
      <c r="G529" s="245">
        <v>15700</v>
      </c>
      <c r="H529" s="198">
        <f t="shared" ref="H529:H536" si="13">(E529*G529)+(E529*G529*F529)</f>
        <v>16485</v>
      </c>
      <c r="I529" s="623">
        <f>SUM(H529:H536)</f>
        <v>51530.175000000003</v>
      </c>
    </row>
    <row r="530" spans="2:9" ht="24" x14ac:dyDescent="0.2">
      <c r="B530" s="192">
        <v>2</v>
      </c>
      <c r="C530" s="193" t="s">
        <v>162</v>
      </c>
      <c r="D530" s="199" t="s">
        <v>26</v>
      </c>
      <c r="E530" s="243">
        <v>0.8</v>
      </c>
      <c r="F530" s="242">
        <v>0.05</v>
      </c>
      <c r="G530" s="245">
        <v>21300</v>
      </c>
      <c r="H530" s="198">
        <f t="shared" si="13"/>
        <v>17892</v>
      </c>
      <c r="I530" s="623"/>
    </row>
    <row r="531" spans="2:9" ht="24" x14ac:dyDescent="0.2">
      <c r="B531" s="192">
        <v>3</v>
      </c>
      <c r="C531" s="193" t="s">
        <v>163</v>
      </c>
      <c r="D531" s="199" t="s">
        <v>144</v>
      </c>
      <c r="E531" s="243">
        <v>1.4999999999999999E-2</v>
      </c>
      <c r="F531" s="242">
        <v>0.05</v>
      </c>
      <c r="G531" s="245">
        <v>42900</v>
      </c>
      <c r="H531" s="198">
        <f t="shared" si="13"/>
        <v>675.67499999999995</v>
      </c>
      <c r="I531" s="623"/>
    </row>
    <row r="532" spans="2:9" x14ac:dyDescent="0.2">
      <c r="B532" s="192">
        <v>4</v>
      </c>
      <c r="C532" s="193" t="s">
        <v>164</v>
      </c>
      <c r="D532" s="199" t="s">
        <v>153</v>
      </c>
      <c r="E532" s="243">
        <v>1</v>
      </c>
      <c r="F532" s="242">
        <v>0</v>
      </c>
      <c r="G532" s="197">
        <v>1200</v>
      </c>
      <c r="H532" s="198">
        <f t="shared" si="13"/>
        <v>1200</v>
      </c>
      <c r="I532" s="623"/>
    </row>
    <row r="533" spans="2:9" x14ac:dyDescent="0.2">
      <c r="B533" s="192">
        <v>5</v>
      </c>
      <c r="C533" s="193" t="s">
        <v>165</v>
      </c>
      <c r="D533" s="199" t="s">
        <v>24</v>
      </c>
      <c r="E533" s="243">
        <v>0.02</v>
      </c>
      <c r="F533" s="242">
        <v>0.05</v>
      </c>
      <c r="G533" s="197">
        <v>407000</v>
      </c>
      <c r="H533" s="198">
        <f t="shared" si="13"/>
        <v>8547</v>
      </c>
      <c r="I533" s="623"/>
    </row>
    <row r="534" spans="2:9" x14ac:dyDescent="0.2">
      <c r="B534" s="192">
        <v>6</v>
      </c>
      <c r="C534" s="193" t="s">
        <v>166</v>
      </c>
      <c r="D534" s="199" t="s">
        <v>130</v>
      </c>
      <c r="E534" s="243">
        <v>0.05</v>
      </c>
      <c r="F534" s="242">
        <v>0.05</v>
      </c>
      <c r="G534" s="197">
        <v>128200</v>
      </c>
      <c r="H534" s="198">
        <f t="shared" si="13"/>
        <v>6730.5</v>
      </c>
      <c r="I534" s="623"/>
    </row>
    <row r="535" spans="2:9" x14ac:dyDescent="0.2">
      <c r="B535" s="192">
        <v>7</v>
      </c>
      <c r="C535" s="193"/>
      <c r="D535" s="199"/>
      <c r="E535" s="243"/>
      <c r="F535" s="260"/>
      <c r="G535" s="197"/>
      <c r="H535" s="198">
        <f t="shared" si="13"/>
        <v>0</v>
      </c>
      <c r="I535" s="623"/>
    </row>
    <row r="536" spans="2:9" ht="15" thickBot="1" x14ac:dyDescent="0.25">
      <c r="B536" s="192">
        <v>8</v>
      </c>
      <c r="C536" s="193"/>
      <c r="D536" s="199"/>
      <c r="E536" s="200"/>
      <c r="F536" s="201"/>
      <c r="G536" s="197"/>
      <c r="H536" s="198">
        <f t="shared" si="13"/>
        <v>0</v>
      </c>
      <c r="I536" s="623"/>
    </row>
    <row r="537" spans="2:9" ht="15.75" thickBot="1" x14ac:dyDescent="0.25">
      <c r="B537" s="202" t="s">
        <v>90</v>
      </c>
      <c r="C537" s="202" t="s">
        <v>97</v>
      </c>
      <c r="D537" s="202" t="s">
        <v>92</v>
      </c>
      <c r="E537" s="624" t="s">
        <v>2</v>
      </c>
      <c r="F537" s="625"/>
      <c r="G537" s="202" t="s">
        <v>98</v>
      </c>
      <c r="H537" s="202" t="s">
        <v>99</v>
      </c>
      <c r="I537" s="202" t="s">
        <v>96</v>
      </c>
    </row>
    <row r="538" spans="2:9" ht="48" x14ac:dyDescent="0.2">
      <c r="B538" s="192">
        <v>1</v>
      </c>
      <c r="C538" s="193" t="s">
        <v>100</v>
      </c>
      <c r="D538" s="194" t="s">
        <v>101</v>
      </c>
      <c r="E538" s="634">
        <v>0.46196642857142867</v>
      </c>
      <c r="F538" s="635"/>
      <c r="G538" s="203">
        <v>28682</v>
      </c>
      <c r="H538" s="204">
        <f>G538*E538</f>
        <v>13250.121104285718</v>
      </c>
      <c r="I538" s="633">
        <f>SUM(H538:H539)</f>
        <v>13250.121104285718</v>
      </c>
    </row>
    <row r="539" spans="2:9" ht="15" thickBot="1" x14ac:dyDescent="0.25">
      <c r="B539" s="205">
        <v>2</v>
      </c>
      <c r="C539" s="206" t="s">
        <v>102</v>
      </c>
      <c r="D539" s="207"/>
      <c r="E539" s="636"/>
      <c r="F539" s="636"/>
      <c r="G539" s="208"/>
      <c r="H539" s="209">
        <f>G539*E539</f>
        <v>0</v>
      </c>
      <c r="I539" s="623"/>
    </row>
    <row r="540" spans="2:9" ht="15.75" thickBot="1" x14ac:dyDescent="0.25">
      <c r="B540" s="202" t="s">
        <v>90</v>
      </c>
      <c r="C540" s="202" t="s">
        <v>103</v>
      </c>
      <c r="D540" s="210" t="s">
        <v>92</v>
      </c>
      <c r="E540" s="599" t="s">
        <v>2</v>
      </c>
      <c r="F540" s="600"/>
      <c r="G540" s="211" t="s">
        <v>94</v>
      </c>
      <c r="H540" s="202" t="s">
        <v>95</v>
      </c>
      <c r="I540" s="246" t="s">
        <v>96</v>
      </c>
    </row>
    <row r="541" spans="2:9" ht="24.75" thickBot="1" x14ac:dyDescent="0.25">
      <c r="B541" s="192">
        <v>1</v>
      </c>
      <c r="C541" s="193" t="s">
        <v>104</v>
      </c>
      <c r="D541" s="194" t="s">
        <v>105</v>
      </c>
      <c r="E541" s="631">
        <v>1</v>
      </c>
      <c r="F541" s="632"/>
      <c r="G541" s="198">
        <f>+ROUND(I538*10%,0)</f>
        <v>1325</v>
      </c>
      <c r="H541" s="247">
        <f>E541*G541</f>
        <v>1325</v>
      </c>
      <c r="I541" s="637">
        <f>SUM(H541:H545)</f>
        <v>4555</v>
      </c>
    </row>
    <row r="542" spans="2:9" ht="24" x14ac:dyDescent="0.2">
      <c r="B542" s="205">
        <v>2</v>
      </c>
      <c r="C542" s="213" t="s">
        <v>167</v>
      </c>
      <c r="D542" s="199" t="s">
        <v>256</v>
      </c>
      <c r="E542" s="631">
        <v>1</v>
      </c>
      <c r="F542" s="632"/>
      <c r="G542" s="198">
        <v>1600</v>
      </c>
      <c r="H542" s="247">
        <f>E542*G542</f>
        <v>1600</v>
      </c>
      <c r="I542" s="637"/>
    </row>
    <row r="543" spans="2:9" ht="15" x14ac:dyDescent="0.2">
      <c r="B543" s="255">
        <v>3</v>
      </c>
      <c r="C543" s="256" t="s">
        <v>116</v>
      </c>
      <c r="D543" s="199" t="s">
        <v>256</v>
      </c>
      <c r="E543" s="648">
        <v>0.01</v>
      </c>
      <c r="F543" s="649"/>
      <c r="G543" s="257">
        <v>73000</v>
      </c>
      <c r="H543" s="251">
        <f>E543*G543</f>
        <v>730</v>
      </c>
      <c r="I543" s="637"/>
    </row>
    <row r="544" spans="2:9" x14ac:dyDescent="0.2">
      <c r="B544" s="248">
        <v>4</v>
      </c>
      <c r="C544" s="249" t="s">
        <v>168</v>
      </c>
      <c r="D544" s="199" t="s">
        <v>256</v>
      </c>
      <c r="E544" s="638">
        <v>1</v>
      </c>
      <c r="F544" s="639"/>
      <c r="G544" s="250">
        <v>900</v>
      </c>
      <c r="H544" s="251">
        <f>E544*G544</f>
        <v>900</v>
      </c>
      <c r="I544" s="637"/>
    </row>
    <row r="545" spans="2:9" x14ac:dyDescent="0.2">
      <c r="B545" s="248">
        <v>5</v>
      </c>
      <c r="C545" s="249"/>
      <c r="D545" s="248"/>
      <c r="E545" s="638"/>
      <c r="F545" s="639"/>
      <c r="G545" s="250"/>
      <c r="H545" s="252">
        <f>E545*G545</f>
        <v>0</v>
      </c>
      <c r="I545" s="637"/>
    </row>
    <row r="546" spans="2:9" ht="15.75" thickBot="1" x14ac:dyDescent="0.25">
      <c r="B546" s="253" t="s">
        <v>90</v>
      </c>
      <c r="C546" s="253" t="s">
        <v>106</v>
      </c>
      <c r="D546" s="253" t="s">
        <v>92</v>
      </c>
      <c r="E546" s="646" t="s">
        <v>2</v>
      </c>
      <c r="F546" s="647"/>
      <c r="G546" s="253" t="s">
        <v>94</v>
      </c>
      <c r="H546" s="253" t="s">
        <v>99</v>
      </c>
      <c r="I546" s="253" t="s">
        <v>96</v>
      </c>
    </row>
    <row r="547" spans="2:9" x14ac:dyDescent="0.2">
      <c r="B547" s="192">
        <v>1</v>
      </c>
      <c r="C547" s="193"/>
      <c r="D547" s="194"/>
      <c r="E547" s="644"/>
      <c r="F547" s="645"/>
      <c r="G547" s="203"/>
      <c r="H547" s="204">
        <f>+E547*G547</f>
        <v>0</v>
      </c>
      <c r="I547" s="633">
        <f>SUM(H547:H548)</f>
        <v>0</v>
      </c>
    </row>
    <row r="548" spans="2:9" ht="15" thickBot="1" x14ac:dyDescent="0.25">
      <c r="B548" s="205">
        <v>2</v>
      </c>
      <c r="C548" s="206" t="s">
        <v>102</v>
      </c>
      <c r="D548" s="207"/>
      <c r="E548" s="636"/>
      <c r="F548" s="636"/>
      <c r="G548" s="208"/>
      <c r="H548" s="209">
        <f>G548*E548</f>
        <v>0</v>
      </c>
      <c r="I548" s="623"/>
    </row>
    <row r="549" spans="2:9" ht="15.75" thickBot="1" x14ac:dyDescent="0.25">
      <c r="B549" s="217"/>
      <c r="C549" s="218" t="s">
        <v>109</v>
      </c>
      <c r="D549" s="219"/>
      <c r="E549" s="626"/>
      <c r="F549" s="627"/>
      <c r="G549" s="220"/>
      <c r="H549" s="221" t="s">
        <v>102</v>
      </c>
      <c r="I549" s="222">
        <f>I529+I538+I541+I547</f>
        <v>69335.296104285721</v>
      </c>
    </row>
    <row r="550" spans="2:9" x14ac:dyDescent="0.2">
      <c r="B550" s="223"/>
      <c r="C550" s="224"/>
      <c r="D550" s="225"/>
      <c r="E550" s="225" t="s">
        <v>110</v>
      </c>
      <c r="F550" s="225"/>
      <c r="G550" s="226"/>
      <c r="H550" s="227"/>
      <c r="I550" s="228"/>
    </row>
    <row r="551" spans="2:9" x14ac:dyDescent="0.2">
      <c r="B551" s="229"/>
      <c r="C551" s="230"/>
      <c r="D551" s="185"/>
      <c r="E551" s="185"/>
      <c r="F551" s="185"/>
      <c r="G551" s="185"/>
      <c r="H551" s="186"/>
      <c r="I551" s="231"/>
    </row>
    <row r="552" spans="2:9" x14ac:dyDescent="0.2">
      <c r="B552" s="229"/>
      <c r="C552" s="232"/>
      <c r="D552" s="186"/>
      <c r="E552" s="186"/>
      <c r="F552" s="185"/>
      <c r="G552" s="185"/>
      <c r="H552" s="186"/>
      <c r="I552" s="233"/>
    </row>
    <row r="553" spans="2:9" x14ac:dyDescent="0.2">
      <c r="B553" s="234"/>
      <c r="C553" s="185"/>
      <c r="D553" s="186"/>
      <c r="E553" s="186"/>
      <c r="F553" s="628" t="s">
        <v>111</v>
      </c>
      <c r="G553" s="628"/>
      <c r="H553" s="628"/>
      <c r="I553" s="235"/>
    </row>
    <row r="554" spans="2:9" x14ac:dyDescent="0.2">
      <c r="B554" s="234"/>
      <c r="C554" s="236"/>
      <c r="D554" s="186"/>
      <c r="E554" s="186"/>
      <c r="F554" s="236"/>
      <c r="G554" s="236"/>
      <c r="H554" s="236"/>
      <c r="I554" s="233"/>
    </row>
    <row r="555" spans="2:9" ht="15.75" thickBot="1" x14ac:dyDescent="0.25">
      <c r="B555" s="237"/>
      <c r="C555" s="238" t="s">
        <v>112</v>
      </c>
      <c r="D555" s="238"/>
      <c r="E555" s="238"/>
      <c r="F555" s="629" t="s">
        <v>113</v>
      </c>
      <c r="G555" s="630"/>
      <c r="H555" s="630"/>
      <c r="I555" s="239"/>
    </row>
    <row r="557" spans="2:9" ht="15" thickBot="1" x14ac:dyDescent="0.25"/>
    <row r="558" spans="2:9" ht="15.75" x14ac:dyDescent="0.2">
      <c r="B558" s="172"/>
      <c r="C558" s="173"/>
      <c r="D558" s="601" t="s">
        <v>0</v>
      </c>
      <c r="E558" s="602"/>
      <c r="F558" s="602"/>
      <c r="G558" s="602"/>
      <c r="H558" s="602"/>
      <c r="I558" s="603"/>
    </row>
    <row r="559" spans="2:9" ht="15.75" x14ac:dyDescent="0.2">
      <c r="B559" s="174"/>
      <c r="C559" s="175"/>
      <c r="D559" s="604"/>
      <c r="E559" s="605"/>
      <c r="F559" s="605"/>
      <c r="G559" s="605"/>
      <c r="H559" s="605"/>
      <c r="I559" s="606"/>
    </row>
    <row r="560" spans="2:9" ht="15.75" x14ac:dyDescent="0.2">
      <c r="B560" s="174"/>
      <c r="C560" s="175"/>
      <c r="D560" s="604"/>
      <c r="E560" s="607"/>
      <c r="F560" s="607"/>
      <c r="G560" s="607"/>
      <c r="H560" s="607"/>
      <c r="I560" s="606"/>
    </row>
    <row r="561" spans="2:14" ht="15.75" x14ac:dyDescent="0.2">
      <c r="B561" s="174"/>
      <c r="C561" s="175"/>
      <c r="D561" s="176" t="s">
        <v>81</v>
      </c>
      <c r="E561" s="177"/>
      <c r="F561" s="177"/>
      <c r="G561" s="177"/>
      <c r="H561" s="177"/>
      <c r="I561" s="175"/>
    </row>
    <row r="562" spans="2:14" ht="15.75" x14ac:dyDescent="0.2">
      <c r="B562" s="174"/>
      <c r="C562" s="175"/>
      <c r="D562" s="176" t="s">
        <v>82</v>
      </c>
      <c r="E562" s="177"/>
      <c r="F562" s="177"/>
      <c r="G562" s="177"/>
      <c r="H562" s="177"/>
      <c r="I562" s="175"/>
    </row>
    <row r="563" spans="2:14" ht="21" thickBot="1" x14ac:dyDescent="0.25">
      <c r="B563" s="178"/>
      <c r="C563" s="179"/>
      <c r="D563" s="180" t="s">
        <v>83</v>
      </c>
      <c r="E563" s="181"/>
      <c r="F563" s="181"/>
      <c r="G563" s="181"/>
      <c r="H563" s="181"/>
      <c r="I563" s="182"/>
    </row>
    <row r="564" spans="2:14" ht="15" x14ac:dyDescent="0.25">
      <c r="B564" s="183" t="s">
        <v>84</v>
      </c>
      <c r="C564" s="258">
        <v>3.1</v>
      </c>
      <c r="D564" s="185"/>
      <c r="E564" s="185"/>
      <c r="F564" s="185"/>
      <c r="G564" s="185"/>
      <c r="H564" s="186"/>
      <c r="I564" s="187"/>
    </row>
    <row r="565" spans="2:14" ht="15" thickBot="1" x14ac:dyDescent="0.25">
      <c r="B565" s="188" t="s">
        <v>85</v>
      </c>
      <c r="C565" s="608" t="s">
        <v>169</v>
      </c>
      <c r="D565" s="608"/>
      <c r="E565" s="608"/>
      <c r="F565" s="608"/>
      <c r="G565" s="608"/>
      <c r="H565" s="608"/>
      <c r="I565" s="609"/>
    </row>
    <row r="566" spans="2:14" ht="15.75" thickBot="1" x14ac:dyDescent="0.25">
      <c r="B566" s="610" t="s">
        <v>86</v>
      </c>
      <c r="C566" s="602"/>
      <c r="D566" s="602"/>
      <c r="E566" s="602"/>
      <c r="F566" s="602"/>
      <c r="G566" s="602"/>
      <c r="H566" s="602"/>
      <c r="I566" s="603"/>
    </row>
    <row r="567" spans="2:14" ht="25.5" customHeight="1" x14ac:dyDescent="0.2">
      <c r="B567" s="611" t="s">
        <v>87</v>
      </c>
      <c r="C567" s="613" t="s">
        <v>40</v>
      </c>
      <c r="D567" s="614"/>
      <c r="E567" s="614"/>
      <c r="F567" s="617" t="s">
        <v>88</v>
      </c>
      <c r="G567" s="619" t="s">
        <v>8</v>
      </c>
      <c r="H567" s="617" t="s">
        <v>158</v>
      </c>
      <c r="I567" s="621" t="s">
        <v>159</v>
      </c>
    </row>
    <row r="568" spans="2:14" ht="61.5" customHeight="1" thickBot="1" x14ac:dyDescent="0.25">
      <c r="B568" s="612"/>
      <c r="C568" s="615"/>
      <c r="D568" s="616"/>
      <c r="E568" s="616"/>
      <c r="F568" s="618"/>
      <c r="G568" s="620"/>
      <c r="H568" s="618"/>
      <c r="I568" s="622"/>
    </row>
    <row r="569" spans="2:14" ht="23.25" thickBot="1" x14ac:dyDescent="0.25">
      <c r="B569" s="189" t="s">
        <v>90</v>
      </c>
      <c r="C569" s="190" t="s">
        <v>91</v>
      </c>
      <c r="D569" s="190" t="s">
        <v>92</v>
      </c>
      <c r="E569" s="190" t="s">
        <v>2</v>
      </c>
      <c r="F569" s="190" t="s">
        <v>93</v>
      </c>
      <c r="G569" s="190" t="s">
        <v>94</v>
      </c>
      <c r="H569" s="190" t="s">
        <v>95</v>
      </c>
      <c r="I569" s="191" t="s">
        <v>96</v>
      </c>
    </row>
    <row r="570" spans="2:14" ht="36" x14ac:dyDescent="0.2">
      <c r="B570" s="192">
        <v>1</v>
      </c>
      <c r="C570" s="193" t="s">
        <v>170</v>
      </c>
      <c r="D570" s="194" t="s">
        <v>22</v>
      </c>
      <c r="E570" s="240">
        <v>1</v>
      </c>
      <c r="F570" s="242">
        <v>0.05</v>
      </c>
      <c r="G570" s="245">
        <v>57000</v>
      </c>
      <c r="H570" s="198">
        <f t="shared" ref="H570:H577" si="14">(E570*G570)+(E570*G570*F570)</f>
        <v>59850</v>
      </c>
      <c r="I570" s="623">
        <f>SUM(H570:H577)</f>
        <v>114211.2</v>
      </c>
    </row>
    <row r="571" spans="2:14" ht="24" x14ac:dyDescent="0.2">
      <c r="B571" s="192">
        <v>2</v>
      </c>
      <c r="C571" s="193" t="s">
        <v>171</v>
      </c>
      <c r="D571" s="199" t="s">
        <v>26</v>
      </c>
      <c r="E571" s="243">
        <v>1</v>
      </c>
      <c r="F571" s="242">
        <v>0.05</v>
      </c>
      <c r="G571" s="245">
        <v>18500</v>
      </c>
      <c r="H571" s="198">
        <f t="shared" si="14"/>
        <v>19425</v>
      </c>
      <c r="I571" s="623"/>
      <c r="N571" s="244"/>
    </row>
    <row r="572" spans="2:14" ht="24" x14ac:dyDescent="0.2">
      <c r="B572" s="192">
        <v>3</v>
      </c>
      <c r="C572" s="193" t="s">
        <v>172</v>
      </c>
      <c r="D572" s="199" t="s">
        <v>26</v>
      </c>
      <c r="E572" s="243">
        <v>1</v>
      </c>
      <c r="F572" s="242">
        <v>0.05</v>
      </c>
      <c r="G572" s="245">
        <v>11500</v>
      </c>
      <c r="H572" s="198">
        <f t="shared" si="14"/>
        <v>12075</v>
      </c>
      <c r="I572" s="623"/>
    </row>
    <row r="573" spans="2:14" ht="24" x14ac:dyDescent="0.2">
      <c r="B573" s="192">
        <v>4</v>
      </c>
      <c r="C573" s="193" t="s">
        <v>173</v>
      </c>
      <c r="D573" s="199" t="s">
        <v>144</v>
      </c>
      <c r="E573" s="243">
        <v>0.2</v>
      </c>
      <c r="F573" s="242">
        <v>0.05</v>
      </c>
      <c r="G573" s="197">
        <v>42900</v>
      </c>
      <c r="H573" s="198">
        <f t="shared" si="14"/>
        <v>9009</v>
      </c>
      <c r="I573" s="623"/>
    </row>
    <row r="574" spans="2:14" x14ac:dyDescent="0.2">
      <c r="B574" s="192">
        <v>5</v>
      </c>
      <c r="C574" s="193" t="s">
        <v>175</v>
      </c>
      <c r="D574" s="199" t="s">
        <v>174</v>
      </c>
      <c r="E574" s="243">
        <v>0.4</v>
      </c>
      <c r="F574" s="242">
        <v>0</v>
      </c>
      <c r="G574" s="197">
        <v>27900</v>
      </c>
      <c r="H574" s="198">
        <f t="shared" si="14"/>
        <v>11160</v>
      </c>
      <c r="I574" s="623"/>
    </row>
    <row r="575" spans="2:14" x14ac:dyDescent="0.2">
      <c r="B575" s="192">
        <v>6</v>
      </c>
      <c r="C575" s="193" t="s">
        <v>166</v>
      </c>
      <c r="D575" s="199" t="s">
        <v>130</v>
      </c>
      <c r="E575" s="243">
        <v>0.02</v>
      </c>
      <c r="F575" s="242">
        <v>0.05</v>
      </c>
      <c r="G575" s="197">
        <v>128200</v>
      </c>
      <c r="H575" s="198">
        <f t="shared" si="14"/>
        <v>2692.2</v>
      </c>
      <c r="I575" s="623"/>
    </row>
    <row r="576" spans="2:14" x14ac:dyDescent="0.2">
      <c r="B576" s="192">
        <v>7</v>
      </c>
      <c r="C576" s="193"/>
      <c r="D576" s="199"/>
      <c r="E576" s="243"/>
      <c r="F576" s="260"/>
      <c r="G576" s="197"/>
      <c r="H576" s="198">
        <f t="shared" si="14"/>
        <v>0</v>
      </c>
      <c r="I576" s="623"/>
    </row>
    <row r="577" spans="2:9" ht="15" thickBot="1" x14ac:dyDescent="0.25">
      <c r="B577" s="192">
        <v>8</v>
      </c>
      <c r="C577" s="193"/>
      <c r="D577" s="199"/>
      <c r="E577" s="200"/>
      <c r="F577" s="201"/>
      <c r="G577" s="197"/>
      <c r="H577" s="198">
        <f t="shared" si="14"/>
        <v>0</v>
      </c>
      <c r="I577" s="623"/>
    </row>
    <row r="578" spans="2:9" ht="15.75" thickBot="1" x14ac:dyDescent="0.25">
      <c r="B578" s="202" t="s">
        <v>90</v>
      </c>
      <c r="C578" s="202" t="s">
        <v>97</v>
      </c>
      <c r="D578" s="202" t="s">
        <v>92</v>
      </c>
      <c r="E578" s="624" t="s">
        <v>2</v>
      </c>
      <c r="F578" s="625"/>
      <c r="G578" s="202" t="s">
        <v>98</v>
      </c>
      <c r="H578" s="202" t="s">
        <v>99</v>
      </c>
      <c r="I578" s="202" t="s">
        <v>96</v>
      </c>
    </row>
    <row r="579" spans="2:9" ht="48" x14ac:dyDescent="0.2">
      <c r="B579" s="192">
        <v>1</v>
      </c>
      <c r="C579" s="193" t="s">
        <v>100</v>
      </c>
      <c r="D579" s="194" t="s">
        <v>101</v>
      </c>
      <c r="E579" s="634">
        <v>0.6</v>
      </c>
      <c r="F579" s="635"/>
      <c r="G579" s="203">
        <v>28682</v>
      </c>
      <c r="H579" s="204">
        <f>G579*E579</f>
        <v>17209.2</v>
      </c>
      <c r="I579" s="633">
        <f>SUM(H579:H580)</f>
        <v>17209.2</v>
      </c>
    </row>
    <row r="580" spans="2:9" ht="15" thickBot="1" x14ac:dyDescent="0.25">
      <c r="B580" s="205">
        <v>2</v>
      </c>
      <c r="C580" s="206" t="s">
        <v>102</v>
      </c>
      <c r="D580" s="207"/>
      <c r="E580" s="636"/>
      <c r="F580" s="636"/>
      <c r="G580" s="208"/>
      <c r="H580" s="209">
        <f>G580*E580</f>
        <v>0</v>
      </c>
      <c r="I580" s="623"/>
    </row>
    <row r="581" spans="2:9" ht="15.75" thickBot="1" x14ac:dyDescent="0.25">
      <c r="B581" s="202" t="s">
        <v>90</v>
      </c>
      <c r="C581" s="202" t="s">
        <v>103</v>
      </c>
      <c r="D581" s="210" t="s">
        <v>92</v>
      </c>
      <c r="E581" s="599" t="s">
        <v>2</v>
      </c>
      <c r="F581" s="600"/>
      <c r="G581" s="211" t="s">
        <v>94</v>
      </c>
      <c r="H581" s="202" t="s">
        <v>95</v>
      </c>
      <c r="I581" s="246" t="s">
        <v>96</v>
      </c>
    </row>
    <row r="582" spans="2:9" ht="24.75" thickBot="1" x14ac:dyDescent="0.25">
      <c r="B582" s="192">
        <v>1</v>
      </c>
      <c r="C582" s="193" t="s">
        <v>104</v>
      </c>
      <c r="D582" s="194" t="s">
        <v>105</v>
      </c>
      <c r="E582" s="631">
        <v>1</v>
      </c>
      <c r="F582" s="632"/>
      <c r="G582" s="198">
        <f>+ROUND(I579*10%,0)</f>
        <v>1721</v>
      </c>
      <c r="H582" s="247">
        <f>E582*G582</f>
        <v>1721</v>
      </c>
      <c r="I582" s="637">
        <f>SUM(H582:H585)</f>
        <v>4921</v>
      </c>
    </row>
    <row r="583" spans="2:9" ht="24" x14ac:dyDescent="0.2">
      <c r="B583" s="205">
        <v>2</v>
      </c>
      <c r="C583" s="213" t="s">
        <v>167</v>
      </c>
      <c r="D583" s="199" t="s">
        <v>256</v>
      </c>
      <c r="E583" s="631">
        <v>2</v>
      </c>
      <c r="F583" s="632"/>
      <c r="G583" s="198">
        <v>1600</v>
      </c>
      <c r="H583" s="247">
        <f>E583*G583</f>
        <v>3200</v>
      </c>
      <c r="I583" s="637"/>
    </row>
    <row r="584" spans="2:9" x14ac:dyDescent="0.2">
      <c r="B584" s="248">
        <v>4</v>
      </c>
      <c r="C584" s="249"/>
      <c r="D584" s="248"/>
      <c r="E584" s="638"/>
      <c r="F584" s="639"/>
      <c r="G584" s="250"/>
      <c r="H584" s="251"/>
      <c r="I584" s="637"/>
    </row>
    <row r="585" spans="2:9" x14ac:dyDescent="0.2">
      <c r="B585" s="248">
        <v>5</v>
      </c>
      <c r="C585" s="249"/>
      <c r="D585" s="248"/>
      <c r="E585" s="638"/>
      <c r="F585" s="639"/>
      <c r="G585" s="250"/>
      <c r="H585" s="252">
        <f>E585*G585</f>
        <v>0</v>
      </c>
      <c r="I585" s="637"/>
    </row>
    <row r="586" spans="2:9" ht="15.75" thickBot="1" x14ac:dyDescent="0.25">
      <c r="B586" s="253" t="s">
        <v>90</v>
      </c>
      <c r="C586" s="253" t="s">
        <v>106</v>
      </c>
      <c r="D586" s="253" t="s">
        <v>92</v>
      </c>
      <c r="E586" s="646" t="s">
        <v>2</v>
      </c>
      <c r="F586" s="647"/>
      <c r="G586" s="253" t="s">
        <v>94</v>
      </c>
      <c r="H586" s="253" t="s">
        <v>99</v>
      </c>
      <c r="I586" s="253" t="s">
        <v>96</v>
      </c>
    </row>
    <row r="587" spans="2:9" x14ac:dyDescent="0.2">
      <c r="B587" s="192">
        <v>1</v>
      </c>
      <c r="C587" s="193"/>
      <c r="D587" s="194"/>
      <c r="E587" s="644"/>
      <c r="F587" s="645"/>
      <c r="G587" s="203"/>
      <c r="H587" s="204">
        <f>+E587*G587</f>
        <v>0</v>
      </c>
      <c r="I587" s="633">
        <f>SUM(H587:H588)</f>
        <v>0</v>
      </c>
    </row>
    <row r="588" spans="2:9" ht="15" thickBot="1" x14ac:dyDescent="0.25">
      <c r="B588" s="205">
        <v>2</v>
      </c>
      <c r="C588" s="206" t="s">
        <v>102</v>
      </c>
      <c r="D588" s="207"/>
      <c r="E588" s="636"/>
      <c r="F588" s="636"/>
      <c r="G588" s="208"/>
      <c r="H588" s="209">
        <f>G588*E588</f>
        <v>0</v>
      </c>
      <c r="I588" s="623"/>
    </row>
    <row r="589" spans="2:9" ht="15.75" thickBot="1" x14ac:dyDescent="0.25">
      <c r="B589" s="217"/>
      <c r="C589" s="218" t="s">
        <v>109</v>
      </c>
      <c r="D589" s="219"/>
      <c r="E589" s="626"/>
      <c r="F589" s="627"/>
      <c r="G589" s="220"/>
      <c r="H589" s="221" t="s">
        <v>102</v>
      </c>
      <c r="I589" s="222">
        <f>I570+I579+I582+I587</f>
        <v>136341.4</v>
      </c>
    </row>
    <row r="590" spans="2:9" x14ac:dyDescent="0.2">
      <c r="B590" s="223"/>
      <c r="C590" s="224"/>
      <c r="D590" s="225"/>
      <c r="E590" s="225" t="s">
        <v>110</v>
      </c>
      <c r="F590" s="225"/>
      <c r="G590" s="226"/>
      <c r="H590" s="227"/>
      <c r="I590" s="228"/>
    </row>
    <row r="591" spans="2:9" x14ac:dyDescent="0.2">
      <c r="B591" s="229"/>
      <c r="C591" s="230"/>
      <c r="D591" s="185"/>
      <c r="E591" s="185"/>
      <c r="F591" s="185"/>
      <c r="G591" s="185"/>
      <c r="H591" s="186"/>
      <c r="I591" s="231"/>
    </row>
    <row r="592" spans="2:9" x14ac:dyDescent="0.2">
      <c r="B592" s="229"/>
      <c r="C592" s="232"/>
      <c r="D592" s="186"/>
      <c r="E592" s="186"/>
      <c r="F592" s="185"/>
      <c r="G592" s="185"/>
      <c r="H592" s="186"/>
      <c r="I592" s="233"/>
    </row>
    <row r="593" spans="2:9" x14ac:dyDescent="0.2">
      <c r="B593" s="234"/>
      <c r="C593" s="185"/>
      <c r="D593" s="186"/>
      <c r="E593" s="186"/>
      <c r="F593" s="628" t="s">
        <v>111</v>
      </c>
      <c r="G593" s="628"/>
      <c r="H593" s="628"/>
      <c r="I593" s="235"/>
    </row>
    <row r="594" spans="2:9" x14ac:dyDescent="0.2">
      <c r="B594" s="234"/>
      <c r="C594" s="236"/>
      <c r="D594" s="186"/>
      <c r="E594" s="186"/>
      <c r="F594" s="236"/>
      <c r="G594" s="236"/>
      <c r="H594" s="236"/>
      <c r="I594" s="233"/>
    </row>
    <row r="595" spans="2:9" ht="15.75" thickBot="1" x14ac:dyDescent="0.25">
      <c r="B595" s="237"/>
      <c r="C595" s="238" t="s">
        <v>112</v>
      </c>
      <c r="D595" s="238"/>
      <c r="E595" s="238"/>
      <c r="F595" s="629" t="s">
        <v>113</v>
      </c>
      <c r="G595" s="630"/>
      <c r="H595" s="630"/>
      <c r="I595" s="239"/>
    </row>
    <row r="597" spans="2:9" ht="15" thickBot="1" x14ac:dyDescent="0.25"/>
    <row r="598" spans="2:9" ht="15.75" x14ac:dyDescent="0.2">
      <c r="B598" s="172"/>
      <c r="C598" s="173"/>
      <c r="D598" s="601" t="s">
        <v>0</v>
      </c>
      <c r="E598" s="602"/>
      <c r="F598" s="602"/>
      <c r="G598" s="602"/>
      <c r="H598" s="602"/>
      <c r="I598" s="603"/>
    </row>
    <row r="599" spans="2:9" ht="15.75" x14ac:dyDescent="0.2">
      <c r="B599" s="174"/>
      <c r="C599" s="175"/>
      <c r="D599" s="604"/>
      <c r="E599" s="605"/>
      <c r="F599" s="605"/>
      <c r="G599" s="605"/>
      <c r="H599" s="605"/>
      <c r="I599" s="606"/>
    </row>
    <row r="600" spans="2:9" ht="15.75" x14ac:dyDescent="0.2">
      <c r="B600" s="174"/>
      <c r="C600" s="175"/>
      <c r="D600" s="604"/>
      <c r="E600" s="607"/>
      <c r="F600" s="607"/>
      <c r="G600" s="607"/>
      <c r="H600" s="607"/>
      <c r="I600" s="606"/>
    </row>
    <row r="601" spans="2:9" ht="15.75" x14ac:dyDescent="0.2">
      <c r="B601" s="174"/>
      <c r="C601" s="175"/>
      <c r="D601" s="176" t="s">
        <v>81</v>
      </c>
      <c r="E601" s="177"/>
      <c r="F601" s="177"/>
      <c r="G601" s="177"/>
      <c r="H601" s="177"/>
      <c r="I601" s="175"/>
    </row>
    <row r="602" spans="2:9" ht="15.75" x14ac:dyDescent="0.2">
      <c r="B602" s="174"/>
      <c r="C602" s="175"/>
      <c r="D602" s="176" t="s">
        <v>82</v>
      </c>
      <c r="E602" s="177"/>
      <c r="F602" s="177"/>
      <c r="G602" s="177"/>
      <c r="H602" s="177"/>
      <c r="I602" s="175"/>
    </row>
    <row r="603" spans="2:9" ht="21" thickBot="1" x14ac:dyDescent="0.25">
      <c r="B603" s="178"/>
      <c r="C603" s="179"/>
      <c r="D603" s="180" t="s">
        <v>83</v>
      </c>
      <c r="E603" s="181"/>
      <c r="F603" s="181"/>
      <c r="G603" s="181"/>
      <c r="H603" s="181"/>
      <c r="I603" s="182"/>
    </row>
    <row r="604" spans="2:9" ht="15" x14ac:dyDescent="0.25">
      <c r="B604" s="183" t="s">
        <v>84</v>
      </c>
      <c r="C604" s="258">
        <v>4.0999999999999996</v>
      </c>
      <c r="D604" s="185"/>
      <c r="E604" s="185"/>
      <c r="F604" s="185"/>
      <c r="G604" s="185"/>
      <c r="H604" s="186"/>
      <c r="I604" s="187"/>
    </row>
    <row r="605" spans="2:9" ht="15" thickBot="1" x14ac:dyDescent="0.25">
      <c r="B605" s="188" t="s">
        <v>85</v>
      </c>
      <c r="C605" s="608" t="s">
        <v>78</v>
      </c>
      <c r="D605" s="608"/>
      <c r="E605" s="608"/>
      <c r="F605" s="608"/>
      <c r="G605" s="608"/>
      <c r="H605" s="608"/>
      <c r="I605" s="609"/>
    </row>
    <row r="606" spans="2:9" ht="15.75" thickBot="1" x14ac:dyDescent="0.25">
      <c r="B606" s="610" t="s">
        <v>86</v>
      </c>
      <c r="C606" s="602"/>
      <c r="D606" s="602"/>
      <c r="E606" s="602"/>
      <c r="F606" s="602"/>
      <c r="G606" s="602"/>
      <c r="H606" s="602"/>
      <c r="I606" s="603"/>
    </row>
    <row r="607" spans="2:9" ht="32.25" customHeight="1" x14ac:dyDescent="0.2">
      <c r="B607" s="611" t="s">
        <v>87</v>
      </c>
      <c r="C607" s="613" t="s">
        <v>42</v>
      </c>
      <c r="D607" s="614"/>
      <c r="E607" s="614"/>
      <c r="F607" s="617" t="s">
        <v>88</v>
      </c>
      <c r="G607" s="619" t="s">
        <v>8</v>
      </c>
      <c r="H607" s="617" t="s">
        <v>158</v>
      </c>
      <c r="I607" s="621" t="s">
        <v>159</v>
      </c>
    </row>
    <row r="608" spans="2:9" ht="42" customHeight="1" thickBot="1" x14ac:dyDescent="0.25">
      <c r="B608" s="612"/>
      <c r="C608" s="615"/>
      <c r="D608" s="616"/>
      <c r="E608" s="616"/>
      <c r="F608" s="618"/>
      <c r="G608" s="620"/>
      <c r="H608" s="618"/>
      <c r="I608" s="622"/>
    </row>
    <row r="609" spans="2:13" ht="23.25" thickBot="1" x14ac:dyDescent="0.25">
      <c r="B609" s="189" t="s">
        <v>90</v>
      </c>
      <c r="C609" s="190" t="s">
        <v>91</v>
      </c>
      <c r="D609" s="190" t="s">
        <v>92</v>
      </c>
      <c r="E609" s="190" t="s">
        <v>2</v>
      </c>
      <c r="F609" s="190" t="s">
        <v>93</v>
      </c>
      <c r="G609" s="190" t="s">
        <v>94</v>
      </c>
      <c r="H609" s="190" t="s">
        <v>95</v>
      </c>
      <c r="I609" s="191" t="s">
        <v>96</v>
      </c>
    </row>
    <row r="610" spans="2:13" ht="24" x14ac:dyDescent="0.2">
      <c r="B610" s="192">
        <v>1</v>
      </c>
      <c r="C610" s="193" t="s">
        <v>176</v>
      </c>
      <c r="D610" s="194" t="s">
        <v>73</v>
      </c>
      <c r="E610" s="240">
        <v>8</v>
      </c>
      <c r="F610" s="242">
        <v>0.05</v>
      </c>
      <c r="G610" s="245">
        <v>6600</v>
      </c>
      <c r="H610" s="198">
        <f t="shared" ref="H610:H617" si="15">(E610*G610)+(E610*G610*F610)</f>
        <v>55440</v>
      </c>
      <c r="I610" s="623">
        <f>SUM(H610:H617)</f>
        <v>84210</v>
      </c>
      <c r="M610" s="171">
        <f>0.8*10</f>
        <v>8</v>
      </c>
    </row>
    <row r="611" spans="2:13" ht="24" x14ac:dyDescent="0.2">
      <c r="B611" s="192">
        <v>2</v>
      </c>
      <c r="C611" s="193" t="s">
        <v>173</v>
      </c>
      <c r="D611" s="199" t="s">
        <v>144</v>
      </c>
      <c r="E611" s="243">
        <v>0.5</v>
      </c>
      <c r="F611" s="242">
        <v>0.05</v>
      </c>
      <c r="G611" s="245">
        <v>42000</v>
      </c>
      <c r="H611" s="198">
        <f t="shared" si="15"/>
        <v>22050</v>
      </c>
      <c r="I611" s="623"/>
    </row>
    <row r="612" spans="2:13" ht="24" x14ac:dyDescent="0.2">
      <c r="B612" s="192">
        <v>3</v>
      </c>
      <c r="C612" s="193" t="s">
        <v>177</v>
      </c>
      <c r="D612" s="199" t="s">
        <v>148</v>
      </c>
      <c r="E612" s="243">
        <v>1</v>
      </c>
      <c r="F612" s="242">
        <v>0.05</v>
      </c>
      <c r="G612" s="245">
        <v>6400</v>
      </c>
      <c r="H612" s="198">
        <f t="shared" si="15"/>
        <v>6720</v>
      </c>
      <c r="I612" s="623"/>
    </row>
    <row r="613" spans="2:13" x14ac:dyDescent="0.2">
      <c r="B613" s="192">
        <v>4</v>
      </c>
      <c r="C613" s="193"/>
      <c r="D613" s="199"/>
      <c r="E613" s="243"/>
      <c r="F613" s="242"/>
      <c r="G613" s="197"/>
      <c r="H613" s="198">
        <f t="shared" si="15"/>
        <v>0</v>
      </c>
      <c r="I613" s="623"/>
    </row>
    <row r="614" spans="2:13" x14ac:dyDescent="0.2">
      <c r="B614" s="192">
        <v>5</v>
      </c>
      <c r="C614" s="193"/>
      <c r="D614" s="199"/>
      <c r="E614" s="243"/>
      <c r="F614" s="242"/>
      <c r="G614" s="197"/>
      <c r="H614" s="198">
        <f t="shared" si="15"/>
        <v>0</v>
      </c>
      <c r="I614" s="623"/>
    </row>
    <row r="615" spans="2:13" x14ac:dyDescent="0.2">
      <c r="B615" s="192">
        <v>6</v>
      </c>
      <c r="C615" s="193"/>
      <c r="D615" s="199"/>
      <c r="E615" s="243"/>
      <c r="F615" s="242"/>
      <c r="G615" s="197"/>
      <c r="H615" s="198">
        <f t="shared" si="15"/>
        <v>0</v>
      </c>
      <c r="I615" s="623"/>
    </row>
    <row r="616" spans="2:13" x14ac:dyDescent="0.2">
      <c r="B616" s="192">
        <v>7</v>
      </c>
      <c r="C616" s="193"/>
      <c r="D616" s="199"/>
      <c r="E616" s="243"/>
      <c r="F616" s="260"/>
      <c r="G616" s="197"/>
      <c r="H616" s="198">
        <f t="shared" si="15"/>
        <v>0</v>
      </c>
      <c r="I616" s="623"/>
    </row>
    <row r="617" spans="2:13" ht="15" thickBot="1" x14ac:dyDescent="0.25">
      <c r="B617" s="192">
        <v>8</v>
      </c>
      <c r="C617" s="193"/>
      <c r="D617" s="199"/>
      <c r="E617" s="200"/>
      <c r="F617" s="201"/>
      <c r="G617" s="197"/>
      <c r="H617" s="198">
        <f t="shared" si="15"/>
        <v>0</v>
      </c>
      <c r="I617" s="623"/>
    </row>
    <row r="618" spans="2:13" ht="15.75" thickBot="1" x14ac:dyDescent="0.25">
      <c r="B618" s="202" t="s">
        <v>90</v>
      </c>
      <c r="C618" s="202" t="s">
        <v>97</v>
      </c>
      <c r="D618" s="202" t="s">
        <v>92</v>
      </c>
      <c r="E618" s="624" t="s">
        <v>2</v>
      </c>
      <c r="F618" s="625"/>
      <c r="G618" s="202" t="s">
        <v>98</v>
      </c>
      <c r="H618" s="202" t="s">
        <v>99</v>
      </c>
      <c r="I618" s="202" t="s">
        <v>96</v>
      </c>
    </row>
    <row r="619" spans="2:13" ht="48" x14ac:dyDescent="0.2">
      <c r="B619" s="192">
        <v>1</v>
      </c>
      <c r="C619" s="193" t="s">
        <v>100</v>
      </c>
      <c r="D619" s="194" t="s">
        <v>101</v>
      </c>
      <c r="E619" s="634">
        <v>1</v>
      </c>
      <c r="F619" s="635"/>
      <c r="G619" s="203">
        <v>28682</v>
      </c>
      <c r="H619" s="204">
        <f>G619*E619</f>
        <v>28682</v>
      </c>
      <c r="I619" s="633">
        <f>SUM(H619:H620)</f>
        <v>28682</v>
      </c>
    </row>
    <row r="620" spans="2:13" ht="15" thickBot="1" x14ac:dyDescent="0.25">
      <c r="B620" s="205">
        <v>2</v>
      </c>
      <c r="C620" s="206" t="s">
        <v>102</v>
      </c>
      <c r="D620" s="207"/>
      <c r="E620" s="636"/>
      <c r="F620" s="636"/>
      <c r="G620" s="208"/>
      <c r="H620" s="209">
        <f>G620*E620</f>
        <v>0</v>
      </c>
      <c r="I620" s="623"/>
    </row>
    <row r="621" spans="2:13" ht="15.75" thickBot="1" x14ac:dyDescent="0.25">
      <c r="B621" s="202" t="s">
        <v>90</v>
      </c>
      <c r="C621" s="202" t="s">
        <v>103</v>
      </c>
      <c r="D621" s="210" t="s">
        <v>92</v>
      </c>
      <c r="E621" s="599" t="s">
        <v>2</v>
      </c>
      <c r="F621" s="600"/>
      <c r="G621" s="211" t="s">
        <v>94</v>
      </c>
      <c r="H621" s="202" t="s">
        <v>95</v>
      </c>
      <c r="I621" s="246" t="s">
        <v>96</v>
      </c>
    </row>
    <row r="622" spans="2:13" ht="24.75" thickBot="1" x14ac:dyDescent="0.25">
      <c r="B622" s="192">
        <v>1</v>
      </c>
      <c r="C622" s="193" t="s">
        <v>104</v>
      </c>
      <c r="D622" s="194" t="s">
        <v>105</v>
      </c>
      <c r="E622" s="631">
        <v>1</v>
      </c>
      <c r="F622" s="632"/>
      <c r="G622" s="198">
        <f>+ROUND(I619*5%,0)</f>
        <v>1434</v>
      </c>
      <c r="H622" s="247">
        <f>E622*G622</f>
        <v>1434</v>
      </c>
      <c r="I622" s="637">
        <f>SUM(H622:H625)</f>
        <v>4634</v>
      </c>
    </row>
    <row r="623" spans="2:13" ht="24" x14ac:dyDescent="0.2">
      <c r="B623" s="205">
        <v>2</v>
      </c>
      <c r="C623" s="213" t="s">
        <v>167</v>
      </c>
      <c r="D623" s="199" t="s">
        <v>256</v>
      </c>
      <c r="E623" s="631">
        <v>2</v>
      </c>
      <c r="F623" s="632"/>
      <c r="G623" s="198">
        <v>1600</v>
      </c>
      <c r="H623" s="247">
        <f>E623*G623</f>
        <v>3200</v>
      </c>
      <c r="I623" s="637"/>
    </row>
    <row r="624" spans="2:13" x14ac:dyDescent="0.2">
      <c r="B624" s="248">
        <v>4</v>
      </c>
      <c r="C624" s="249"/>
      <c r="D624" s="248"/>
      <c r="E624" s="638"/>
      <c r="F624" s="639"/>
      <c r="G624" s="250"/>
      <c r="H624" s="251"/>
      <c r="I624" s="637"/>
    </row>
    <row r="625" spans="2:9" x14ac:dyDescent="0.2">
      <c r="B625" s="248">
        <v>5</v>
      </c>
      <c r="C625" s="249"/>
      <c r="D625" s="248"/>
      <c r="E625" s="638"/>
      <c r="F625" s="639"/>
      <c r="G625" s="250"/>
      <c r="H625" s="252">
        <f>E625*G625</f>
        <v>0</v>
      </c>
      <c r="I625" s="637"/>
    </row>
    <row r="626" spans="2:9" ht="15.75" thickBot="1" x14ac:dyDescent="0.25">
      <c r="B626" s="253" t="s">
        <v>90</v>
      </c>
      <c r="C626" s="253" t="s">
        <v>106</v>
      </c>
      <c r="D626" s="253" t="s">
        <v>92</v>
      </c>
      <c r="E626" s="646" t="s">
        <v>2</v>
      </c>
      <c r="F626" s="647"/>
      <c r="G626" s="253" t="s">
        <v>94</v>
      </c>
      <c r="H626" s="253" t="s">
        <v>99</v>
      </c>
      <c r="I626" s="253" t="s">
        <v>96</v>
      </c>
    </row>
    <row r="627" spans="2:9" x14ac:dyDescent="0.2">
      <c r="B627" s="192">
        <v>1</v>
      </c>
      <c r="C627" s="193"/>
      <c r="D627" s="194"/>
      <c r="E627" s="644"/>
      <c r="F627" s="645"/>
      <c r="G627" s="203"/>
      <c r="H627" s="204">
        <f>+E627*G627</f>
        <v>0</v>
      </c>
      <c r="I627" s="633">
        <f>SUM(H627:H628)</f>
        <v>0</v>
      </c>
    </row>
    <row r="628" spans="2:9" ht="15" thickBot="1" x14ac:dyDescent="0.25">
      <c r="B628" s="205">
        <v>2</v>
      </c>
      <c r="C628" s="206" t="s">
        <v>102</v>
      </c>
      <c r="D628" s="207"/>
      <c r="E628" s="636"/>
      <c r="F628" s="636"/>
      <c r="G628" s="208"/>
      <c r="H628" s="209">
        <f>G628*E628</f>
        <v>0</v>
      </c>
      <c r="I628" s="623"/>
    </row>
    <row r="629" spans="2:9" ht="15.75" thickBot="1" x14ac:dyDescent="0.25">
      <c r="B629" s="217"/>
      <c r="C629" s="218" t="s">
        <v>109</v>
      </c>
      <c r="D629" s="219"/>
      <c r="E629" s="626"/>
      <c r="F629" s="627"/>
      <c r="G629" s="220"/>
      <c r="H629" s="221" t="s">
        <v>102</v>
      </c>
      <c r="I629" s="222">
        <f>I610+I619+I622+I627</f>
        <v>117526</v>
      </c>
    </row>
    <row r="630" spans="2:9" x14ac:dyDescent="0.2">
      <c r="B630" s="223"/>
      <c r="C630" s="224"/>
      <c r="D630" s="225"/>
      <c r="E630" s="225" t="s">
        <v>110</v>
      </c>
      <c r="F630" s="225"/>
      <c r="G630" s="226"/>
      <c r="H630" s="227"/>
      <c r="I630" s="228"/>
    </row>
    <row r="631" spans="2:9" x14ac:dyDescent="0.2">
      <c r="B631" s="229"/>
      <c r="C631" s="230"/>
      <c r="D631" s="185"/>
      <c r="E631" s="185"/>
      <c r="F631" s="185"/>
      <c r="G631" s="185"/>
      <c r="H631" s="186"/>
      <c r="I631" s="231"/>
    </row>
    <row r="632" spans="2:9" x14ac:dyDescent="0.2">
      <c r="B632" s="229"/>
      <c r="C632" s="232"/>
      <c r="D632" s="186"/>
      <c r="E632" s="186"/>
      <c r="F632" s="185"/>
      <c r="G632" s="185"/>
      <c r="H632" s="186"/>
      <c r="I632" s="233"/>
    </row>
    <row r="633" spans="2:9" x14ac:dyDescent="0.2">
      <c r="B633" s="234"/>
      <c r="C633" s="185"/>
      <c r="D633" s="186"/>
      <c r="E633" s="186"/>
      <c r="F633" s="628" t="s">
        <v>111</v>
      </c>
      <c r="G633" s="628"/>
      <c r="H633" s="628"/>
      <c r="I633" s="235"/>
    </row>
    <row r="634" spans="2:9" x14ac:dyDescent="0.2">
      <c r="B634" s="234"/>
      <c r="C634" s="236"/>
      <c r="D634" s="186"/>
      <c r="E634" s="186"/>
      <c r="F634" s="236"/>
      <c r="G634" s="236"/>
      <c r="H634" s="236"/>
      <c r="I634" s="233"/>
    </row>
    <row r="635" spans="2:9" ht="15.75" thickBot="1" x14ac:dyDescent="0.25">
      <c r="B635" s="237"/>
      <c r="C635" s="238" t="s">
        <v>112</v>
      </c>
      <c r="D635" s="238"/>
      <c r="E635" s="238"/>
      <c r="F635" s="629" t="s">
        <v>113</v>
      </c>
      <c r="G635" s="630"/>
      <c r="H635" s="630"/>
      <c r="I635" s="239"/>
    </row>
    <row r="637" spans="2:9" ht="15" thickBot="1" x14ac:dyDescent="0.25"/>
    <row r="638" spans="2:9" ht="15.75" x14ac:dyDescent="0.2">
      <c r="B638" s="172"/>
      <c r="C638" s="173"/>
      <c r="D638" s="601" t="s">
        <v>0</v>
      </c>
      <c r="E638" s="602"/>
      <c r="F638" s="602"/>
      <c r="G638" s="602"/>
      <c r="H638" s="602"/>
      <c r="I638" s="603"/>
    </row>
    <row r="639" spans="2:9" ht="15.75" x14ac:dyDescent="0.2">
      <c r="B639" s="174"/>
      <c r="C639" s="175"/>
      <c r="D639" s="604"/>
      <c r="E639" s="605"/>
      <c r="F639" s="605"/>
      <c r="G639" s="605"/>
      <c r="H639" s="605"/>
      <c r="I639" s="606"/>
    </row>
    <row r="640" spans="2:9" ht="15.75" x14ac:dyDescent="0.2">
      <c r="B640" s="174"/>
      <c r="C640" s="175"/>
      <c r="D640" s="604"/>
      <c r="E640" s="607"/>
      <c r="F640" s="607"/>
      <c r="G640" s="607"/>
      <c r="H640" s="607"/>
      <c r="I640" s="606"/>
    </row>
    <row r="641" spans="2:9" ht="15.75" x14ac:dyDescent="0.2">
      <c r="B641" s="174"/>
      <c r="C641" s="175"/>
      <c r="D641" s="176" t="s">
        <v>81</v>
      </c>
      <c r="E641" s="177"/>
      <c r="F641" s="177"/>
      <c r="G641" s="177"/>
      <c r="H641" s="177"/>
      <c r="I641" s="175"/>
    </row>
    <row r="642" spans="2:9" ht="15.75" x14ac:dyDescent="0.2">
      <c r="B642" s="174"/>
      <c r="C642" s="175"/>
      <c r="D642" s="176" t="s">
        <v>82</v>
      </c>
      <c r="E642" s="177"/>
      <c r="F642" s="177"/>
      <c r="G642" s="177"/>
      <c r="H642" s="177"/>
      <c r="I642" s="175"/>
    </row>
    <row r="643" spans="2:9" ht="21" thickBot="1" x14ac:dyDescent="0.25">
      <c r="B643" s="178"/>
      <c r="C643" s="179"/>
      <c r="D643" s="180" t="s">
        <v>83</v>
      </c>
      <c r="E643" s="181"/>
      <c r="F643" s="181"/>
      <c r="G643" s="181"/>
      <c r="H643" s="181"/>
      <c r="I643" s="182"/>
    </row>
    <row r="644" spans="2:9" ht="15" x14ac:dyDescent="0.25">
      <c r="B644" s="183" t="s">
        <v>84</v>
      </c>
      <c r="C644" s="258">
        <v>4.2</v>
      </c>
      <c r="D644" s="185"/>
      <c r="E644" s="185"/>
      <c r="F644" s="185"/>
      <c r="G644" s="185"/>
      <c r="H644" s="186"/>
      <c r="I644" s="187"/>
    </row>
    <row r="645" spans="2:9" ht="15" thickBot="1" x14ac:dyDescent="0.25">
      <c r="B645" s="188" t="s">
        <v>85</v>
      </c>
      <c r="C645" s="608" t="s">
        <v>78</v>
      </c>
      <c r="D645" s="608"/>
      <c r="E645" s="608"/>
      <c r="F645" s="608"/>
      <c r="G645" s="608"/>
      <c r="H645" s="608"/>
      <c r="I645" s="609"/>
    </row>
    <row r="646" spans="2:9" ht="15.75" thickBot="1" x14ac:dyDescent="0.25">
      <c r="B646" s="610" t="s">
        <v>86</v>
      </c>
      <c r="C646" s="602"/>
      <c r="D646" s="602"/>
      <c r="E646" s="602"/>
      <c r="F646" s="602"/>
      <c r="G646" s="602"/>
      <c r="H646" s="602"/>
      <c r="I646" s="603"/>
    </row>
    <row r="647" spans="2:9" ht="63.75" customHeight="1" x14ac:dyDescent="0.2">
      <c r="B647" s="611" t="s">
        <v>87</v>
      </c>
      <c r="C647" s="613" t="s">
        <v>43</v>
      </c>
      <c r="D647" s="614"/>
      <c r="E647" s="614"/>
      <c r="F647" s="617" t="s">
        <v>88</v>
      </c>
      <c r="G647" s="619" t="s">
        <v>92</v>
      </c>
      <c r="H647" s="617" t="s">
        <v>158</v>
      </c>
      <c r="I647" s="621" t="s">
        <v>159</v>
      </c>
    </row>
    <row r="648" spans="2:9" ht="76.5" customHeight="1" thickBot="1" x14ac:dyDescent="0.25">
      <c r="B648" s="612"/>
      <c r="C648" s="615"/>
      <c r="D648" s="616"/>
      <c r="E648" s="616"/>
      <c r="F648" s="618"/>
      <c r="G648" s="620"/>
      <c r="H648" s="618"/>
      <c r="I648" s="622"/>
    </row>
    <row r="649" spans="2:9" ht="23.25" thickBot="1" x14ac:dyDescent="0.25">
      <c r="B649" s="189" t="s">
        <v>90</v>
      </c>
      <c r="C649" s="190" t="s">
        <v>91</v>
      </c>
      <c r="D649" s="190" t="s">
        <v>92</v>
      </c>
      <c r="E649" s="190" t="s">
        <v>2</v>
      </c>
      <c r="F649" s="190" t="s">
        <v>93</v>
      </c>
      <c r="G649" s="190" t="s">
        <v>94</v>
      </c>
      <c r="H649" s="190" t="s">
        <v>95</v>
      </c>
      <c r="I649" s="191" t="s">
        <v>96</v>
      </c>
    </row>
    <row r="650" spans="2:9" ht="24" x14ac:dyDescent="0.2">
      <c r="B650" s="192">
        <v>1</v>
      </c>
      <c r="C650" s="193" t="s">
        <v>178</v>
      </c>
      <c r="D650" s="194" t="s">
        <v>153</v>
      </c>
      <c r="E650" s="240">
        <v>1</v>
      </c>
      <c r="F650" s="242">
        <v>0</v>
      </c>
      <c r="G650" s="245">
        <v>4200000</v>
      </c>
      <c r="H650" s="198">
        <f t="shared" ref="H650:H657" si="16">(E650*G650)+(E650*G650*F650)</f>
        <v>4200000</v>
      </c>
      <c r="I650" s="623">
        <f>SUM(H650:H657)</f>
        <v>4510042.2</v>
      </c>
    </row>
    <row r="651" spans="2:9" ht="24" x14ac:dyDescent="0.2">
      <c r="B651" s="192">
        <v>2</v>
      </c>
      <c r="C651" s="193" t="s">
        <v>181</v>
      </c>
      <c r="D651" s="199" t="s">
        <v>153</v>
      </c>
      <c r="E651" s="243">
        <v>2</v>
      </c>
      <c r="F651" s="242">
        <v>0</v>
      </c>
      <c r="G651" s="245">
        <v>45600</v>
      </c>
      <c r="H651" s="198">
        <f t="shared" si="16"/>
        <v>91200</v>
      </c>
      <c r="I651" s="623"/>
    </row>
    <row r="652" spans="2:9" ht="24" x14ac:dyDescent="0.2">
      <c r="B652" s="192">
        <v>3</v>
      </c>
      <c r="C652" s="193" t="s">
        <v>179</v>
      </c>
      <c r="D652" s="199" t="s">
        <v>153</v>
      </c>
      <c r="E652" s="243">
        <v>1</v>
      </c>
      <c r="F652" s="242">
        <v>0</v>
      </c>
      <c r="G652" s="245">
        <v>150000</v>
      </c>
      <c r="H652" s="198">
        <f t="shared" si="16"/>
        <v>150000</v>
      </c>
      <c r="I652" s="623"/>
    </row>
    <row r="653" spans="2:9" ht="24" x14ac:dyDescent="0.2">
      <c r="B653" s="192">
        <v>4</v>
      </c>
      <c r="C653" s="193" t="s">
        <v>180</v>
      </c>
      <c r="D653" s="199" t="s">
        <v>144</v>
      </c>
      <c r="E653" s="243">
        <v>1.5</v>
      </c>
      <c r="F653" s="242">
        <v>0.05</v>
      </c>
      <c r="G653" s="197">
        <v>42000</v>
      </c>
      <c r="H653" s="198">
        <f t="shared" si="16"/>
        <v>66150</v>
      </c>
      <c r="I653" s="623"/>
    </row>
    <row r="654" spans="2:9" x14ac:dyDescent="0.2">
      <c r="B654" s="192">
        <v>5</v>
      </c>
      <c r="C654" s="193" t="s">
        <v>166</v>
      </c>
      <c r="D654" s="199" t="s">
        <v>130</v>
      </c>
      <c r="E654" s="243">
        <v>0.02</v>
      </c>
      <c r="F654" s="242">
        <v>0.05</v>
      </c>
      <c r="G654" s="197">
        <v>128200</v>
      </c>
      <c r="H654" s="198">
        <f t="shared" si="16"/>
        <v>2692.2</v>
      </c>
      <c r="I654" s="623"/>
    </row>
    <row r="655" spans="2:9" x14ac:dyDescent="0.2">
      <c r="B655" s="192">
        <v>6</v>
      </c>
      <c r="C655" s="193"/>
      <c r="D655" s="199"/>
      <c r="E655" s="243"/>
      <c r="F655" s="242"/>
      <c r="G655" s="197"/>
      <c r="H655" s="198">
        <f t="shared" si="16"/>
        <v>0</v>
      </c>
      <c r="I655" s="623"/>
    </row>
    <row r="656" spans="2:9" x14ac:dyDescent="0.2">
      <c r="B656" s="192">
        <v>7</v>
      </c>
      <c r="C656" s="193"/>
      <c r="D656" s="199"/>
      <c r="E656" s="243"/>
      <c r="F656" s="260"/>
      <c r="G656" s="197"/>
      <c r="H656" s="198">
        <f t="shared" si="16"/>
        <v>0</v>
      </c>
      <c r="I656" s="623"/>
    </row>
    <row r="657" spans="2:10" ht="15" thickBot="1" x14ac:dyDescent="0.25">
      <c r="B657" s="192">
        <v>8</v>
      </c>
      <c r="C657" s="193"/>
      <c r="D657" s="199"/>
      <c r="E657" s="200"/>
      <c r="F657" s="201"/>
      <c r="G657" s="197"/>
      <c r="H657" s="198">
        <f t="shared" si="16"/>
        <v>0</v>
      </c>
      <c r="I657" s="623"/>
    </row>
    <row r="658" spans="2:10" ht="15.75" thickBot="1" x14ac:dyDescent="0.25">
      <c r="B658" s="202" t="s">
        <v>90</v>
      </c>
      <c r="C658" s="202" t="s">
        <v>97</v>
      </c>
      <c r="D658" s="202" t="s">
        <v>92</v>
      </c>
      <c r="E658" s="624" t="s">
        <v>2</v>
      </c>
      <c r="F658" s="625"/>
      <c r="G658" s="202" t="s">
        <v>98</v>
      </c>
      <c r="H658" s="202" t="s">
        <v>99</v>
      </c>
      <c r="I658" s="202" t="s">
        <v>96</v>
      </c>
    </row>
    <row r="659" spans="2:10" ht="48" x14ac:dyDescent="0.2">
      <c r="B659" s="192">
        <v>1</v>
      </c>
      <c r="C659" s="193" t="s">
        <v>100</v>
      </c>
      <c r="D659" s="194" t="s">
        <v>101</v>
      </c>
      <c r="E659" s="634">
        <v>3</v>
      </c>
      <c r="F659" s="635"/>
      <c r="G659" s="203">
        <v>28682</v>
      </c>
      <c r="H659" s="204">
        <f>G659*E659</f>
        <v>86046</v>
      </c>
      <c r="I659" s="633">
        <f>SUM(H659:H660)</f>
        <v>86046</v>
      </c>
    </row>
    <row r="660" spans="2:10" ht="15" thickBot="1" x14ac:dyDescent="0.25">
      <c r="B660" s="205">
        <v>2</v>
      </c>
      <c r="C660" s="206" t="s">
        <v>102</v>
      </c>
      <c r="D660" s="207"/>
      <c r="E660" s="636"/>
      <c r="F660" s="636"/>
      <c r="G660" s="208"/>
      <c r="H660" s="209">
        <f>G660*E660</f>
        <v>0</v>
      </c>
      <c r="I660" s="623"/>
    </row>
    <row r="661" spans="2:10" ht="15.75" thickBot="1" x14ac:dyDescent="0.25">
      <c r="B661" s="202" t="s">
        <v>90</v>
      </c>
      <c r="C661" s="202" t="s">
        <v>103</v>
      </c>
      <c r="D661" s="210" t="s">
        <v>92</v>
      </c>
      <c r="E661" s="599" t="s">
        <v>2</v>
      </c>
      <c r="F661" s="600"/>
      <c r="G661" s="211" t="s">
        <v>94</v>
      </c>
      <c r="H661" s="202" t="s">
        <v>95</v>
      </c>
      <c r="I661" s="246" t="s">
        <v>96</v>
      </c>
    </row>
    <row r="662" spans="2:10" ht="24.75" thickBot="1" x14ac:dyDescent="0.25">
      <c r="B662" s="192">
        <v>1</v>
      </c>
      <c r="C662" s="193" t="s">
        <v>104</v>
      </c>
      <c r="D662" s="194" t="s">
        <v>105</v>
      </c>
      <c r="E662" s="631">
        <v>1</v>
      </c>
      <c r="F662" s="632"/>
      <c r="G662" s="198">
        <f>+ROUND(I659*10%,0)</f>
        <v>8605</v>
      </c>
      <c r="H662" s="247">
        <f>E662*G662</f>
        <v>8605</v>
      </c>
      <c r="I662" s="637">
        <f>SUM(H662:H665)</f>
        <v>10205</v>
      </c>
    </row>
    <row r="663" spans="2:10" ht="24" x14ac:dyDescent="0.2">
      <c r="B663" s="205">
        <v>2</v>
      </c>
      <c r="C663" s="213" t="s">
        <v>167</v>
      </c>
      <c r="D663" s="199" t="s">
        <v>256</v>
      </c>
      <c r="E663" s="631">
        <v>1</v>
      </c>
      <c r="F663" s="632"/>
      <c r="G663" s="198">
        <v>1600</v>
      </c>
      <c r="H663" s="247">
        <f>E663*G663</f>
        <v>1600</v>
      </c>
      <c r="I663" s="637"/>
    </row>
    <row r="664" spans="2:10" x14ac:dyDescent="0.2">
      <c r="B664" s="248">
        <v>4</v>
      </c>
      <c r="C664" s="249"/>
      <c r="D664" s="248"/>
      <c r="E664" s="638"/>
      <c r="F664" s="639"/>
      <c r="G664" s="250"/>
      <c r="H664" s="251"/>
      <c r="I664" s="637"/>
    </row>
    <row r="665" spans="2:10" x14ac:dyDescent="0.2">
      <c r="B665" s="248">
        <v>5</v>
      </c>
      <c r="C665" s="249"/>
      <c r="D665" s="248"/>
      <c r="E665" s="638"/>
      <c r="F665" s="639"/>
      <c r="G665" s="250"/>
      <c r="H665" s="252">
        <f>E665*G665</f>
        <v>0</v>
      </c>
      <c r="I665" s="637"/>
    </row>
    <row r="666" spans="2:10" ht="15.75" thickBot="1" x14ac:dyDescent="0.25">
      <c r="B666" s="253" t="s">
        <v>90</v>
      </c>
      <c r="C666" s="253" t="s">
        <v>106</v>
      </c>
      <c r="D666" s="253" t="s">
        <v>92</v>
      </c>
      <c r="E666" s="646" t="s">
        <v>2</v>
      </c>
      <c r="F666" s="647"/>
      <c r="G666" s="253" t="s">
        <v>94</v>
      </c>
      <c r="H666" s="253" t="s">
        <v>99</v>
      </c>
      <c r="I666" s="253" t="s">
        <v>96</v>
      </c>
    </row>
    <row r="667" spans="2:10" x14ac:dyDescent="0.2">
      <c r="B667" s="192">
        <v>1</v>
      </c>
      <c r="C667" s="193"/>
      <c r="D667" s="194"/>
      <c r="E667" s="644"/>
      <c r="F667" s="645"/>
      <c r="G667" s="203"/>
      <c r="H667" s="204">
        <f>+E667*G667</f>
        <v>0</v>
      </c>
      <c r="I667" s="633">
        <f>SUM(H667:H668)</f>
        <v>0</v>
      </c>
    </row>
    <row r="668" spans="2:10" ht="15" thickBot="1" x14ac:dyDescent="0.25">
      <c r="B668" s="205">
        <v>2</v>
      </c>
      <c r="C668" s="206" t="s">
        <v>102</v>
      </c>
      <c r="D668" s="207"/>
      <c r="E668" s="636"/>
      <c r="F668" s="636"/>
      <c r="G668" s="208"/>
      <c r="H668" s="209">
        <f>G668*E668</f>
        <v>0</v>
      </c>
      <c r="I668" s="623"/>
    </row>
    <row r="669" spans="2:10" ht="15.75" thickBot="1" x14ac:dyDescent="0.25">
      <c r="B669" s="217"/>
      <c r="C669" s="218" t="s">
        <v>109</v>
      </c>
      <c r="D669" s="219"/>
      <c r="E669" s="626"/>
      <c r="F669" s="627"/>
      <c r="G669" s="220"/>
      <c r="H669" s="221" t="s">
        <v>102</v>
      </c>
      <c r="I669" s="222">
        <f>I650+I659+I662+I667</f>
        <v>4606293.2</v>
      </c>
      <c r="J669" s="244"/>
    </row>
    <row r="670" spans="2:10" x14ac:dyDescent="0.2">
      <c r="B670" s="223"/>
      <c r="C670" s="224"/>
      <c r="D670" s="225"/>
      <c r="E670" s="225" t="s">
        <v>110</v>
      </c>
      <c r="F670" s="225"/>
      <c r="G670" s="226"/>
      <c r="H670" s="227"/>
      <c r="I670" s="228"/>
    </row>
    <row r="671" spans="2:10" x14ac:dyDescent="0.2">
      <c r="B671" s="229"/>
      <c r="C671" s="230"/>
      <c r="D671" s="185"/>
      <c r="E671" s="185"/>
      <c r="F671" s="185"/>
      <c r="G671" s="185"/>
      <c r="H671" s="186"/>
      <c r="I671" s="231"/>
    </row>
    <row r="672" spans="2:10" x14ac:dyDescent="0.2">
      <c r="B672" s="229"/>
      <c r="C672" s="232"/>
      <c r="D672" s="186"/>
      <c r="E672" s="186"/>
      <c r="F672" s="185"/>
      <c r="G672" s="185"/>
      <c r="H672" s="186"/>
      <c r="I672" s="233"/>
    </row>
    <row r="673" spans="2:9" x14ac:dyDescent="0.2">
      <c r="B673" s="234"/>
      <c r="C673" s="185"/>
      <c r="D673" s="186"/>
      <c r="E673" s="186"/>
      <c r="F673" s="628" t="s">
        <v>111</v>
      </c>
      <c r="G673" s="628"/>
      <c r="H673" s="628"/>
      <c r="I673" s="235"/>
    </row>
    <row r="674" spans="2:9" x14ac:dyDescent="0.2">
      <c r="B674" s="234"/>
      <c r="C674" s="236"/>
      <c r="D674" s="186"/>
      <c r="E674" s="186"/>
      <c r="F674" s="236"/>
      <c r="G674" s="236"/>
      <c r="H674" s="236"/>
      <c r="I674" s="233"/>
    </row>
    <row r="675" spans="2:9" ht="15.75" thickBot="1" x14ac:dyDescent="0.25">
      <c r="B675" s="237"/>
      <c r="C675" s="238" t="s">
        <v>112</v>
      </c>
      <c r="D675" s="238"/>
      <c r="E675" s="238"/>
      <c r="F675" s="629" t="s">
        <v>113</v>
      </c>
      <c r="G675" s="630"/>
      <c r="H675" s="630"/>
      <c r="I675" s="239"/>
    </row>
    <row r="677" spans="2:9" ht="15" thickBot="1" x14ac:dyDescent="0.25"/>
    <row r="678" spans="2:9" ht="15.75" x14ac:dyDescent="0.2">
      <c r="B678" s="172"/>
      <c r="C678" s="173"/>
      <c r="D678" s="601" t="s">
        <v>0</v>
      </c>
      <c r="E678" s="602"/>
      <c r="F678" s="602"/>
      <c r="G678" s="602"/>
      <c r="H678" s="602"/>
      <c r="I678" s="603"/>
    </row>
    <row r="679" spans="2:9" ht="15.75" x14ac:dyDescent="0.2">
      <c r="B679" s="174"/>
      <c r="C679" s="175"/>
      <c r="D679" s="604"/>
      <c r="E679" s="605"/>
      <c r="F679" s="605"/>
      <c r="G679" s="605"/>
      <c r="H679" s="605"/>
      <c r="I679" s="606"/>
    </row>
    <row r="680" spans="2:9" ht="15.75" x14ac:dyDescent="0.2">
      <c r="B680" s="174"/>
      <c r="C680" s="175"/>
      <c r="D680" s="604"/>
      <c r="E680" s="607"/>
      <c r="F680" s="607"/>
      <c r="G680" s="607"/>
      <c r="H680" s="607"/>
      <c r="I680" s="606"/>
    </row>
    <row r="681" spans="2:9" ht="15.75" x14ac:dyDescent="0.2">
      <c r="B681" s="174"/>
      <c r="C681" s="175"/>
      <c r="D681" s="176" t="s">
        <v>81</v>
      </c>
      <c r="E681" s="177"/>
      <c r="F681" s="177"/>
      <c r="G681" s="177"/>
      <c r="H681" s="177"/>
      <c r="I681" s="175"/>
    </row>
    <row r="682" spans="2:9" ht="15.75" x14ac:dyDescent="0.2">
      <c r="B682" s="174"/>
      <c r="C682" s="175"/>
      <c r="D682" s="176" t="s">
        <v>82</v>
      </c>
      <c r="E682" s="177"/>
      <c r="F682" s="177"/>
      <c r="G682" s="177"/>
      <c r="H682" s="177"/>
      <c r="I682" s="175"/>
    </row>
    <row r="683" spans="2:9" ht="21" thickBot="1" x14ac:dyDescent="0.25">
      <c r="B683" s="178"/>
      <c r="C683" s="179"/>
      <c r="D683" s="180" t="s">
        <v>83</v>
      </c>
      <c r="E683" s="181"/>
      <c r="F683" s="181"/>
      <c r="G683" s="181"/>
      <c r="H683" s="181"/>
      <c r="I683" s="182"/>
    </row>
    <row r="684" spans="2:9" ht="15" x14ac:dyDescent="0.25">
      <c r="B684" s="183" t="s">
        <v>84</v>
      </c>
      <c r="C684" s="258">
        <v>5.0999999999999996</v>
      </c>
      <c r="D684" s="185"/>
      <c r="E684" s="185"/>
      <c r="F684" s="185"/>
      <c r="G684" s="185"/>
      <c r="H684" s="186"/>
      <c r="I684" s="187"/>
    </row>
    <row r="685" spans="2:9" ht="15" thickBot="1" x14ac:dyDescent="0.25">
      <c r="B685" s="188" t="s">
        <v>85</v>
      </c>
      <c r="C685" s="608" t="s">
        <v>182</v>
      </c>
      <c r="D685" s="608"/>
      <c r="E685" s="608"/>
      <c r="F685" s="608"/>
      <c r="G685" s="608"/>
      <c r="H685" s="608"/>
      <c r="I685" s="609"/>
    </row>
    <row r="686" spans="2:9" ht="15.75" thickBot="1" x14ac:dyDescent="0.25">
      <c r="B686" s="610" t="s">
        <v>86</v>
      </c>
      <c r="C686" s="602"/>
      <c r="D686" s="602"/>
      <c r="E686" s="602"/>
      <c r="F686" s="602"/>
      <c r="G686" s="602"/>
      <c r="H686" s="602"/>
      <c r="I686" s="603"/>
    </row>
    <row r="687" spans="2:9" ht="49.5" customHeight="1" x14ac:dyDescent="0.2">
      <c r="B687" s="611" t="s">
        <v>87</v>
      </c>
      <c r="C687" s="613" t="s">
        <v>45</v>
      </c>
      <c r="D687" s="614"/>
      <c r="E687" s="614"/>
      <c r="F687" s="617" t="s">
        <v>88</v>
      </c>
      <c r="G687" s="619" t="s">
        <v>92</v>
      </c>
      <c r="H687" s="617" t="s">
        <v>158</v>
      </c>
      <c r="I687" s="621" t="s">
        <v>159</v>
      </c>
    </row>
    <row r="688" spans="2:9" ht="55.5" customHeight="1" thickBot="1" x14ac:dyDescent="0.25">
      <c r="B688" s="612"/>
      <c r="C688" s="615"/>
      <c r="D688" s="616"/>
      <c r="E688" s="616"/>
      <c r="F688" s="618"/>
      <c r="G688" s="620"/>
      <c r="H688" s="618"/>
      <c r="I688" s="622"/>
    </row>
    <row r="689" spans="2:9" ht="23.25" thickBot="1" x14ac:dyDescent="0.25">
      <c r="B689" s="189" t="s">
        <v>90</v>
      </c>
      <c r="C689" s="190" t="s">
        <v>91</v>
      </c>
      <c r="D689" s="190" t="s">
        <v>92</v>
      </c>
      <c r="E689" s="190" t="s">
        <v>2</v>
      </c>
      <c r="F689" s="190" t="s">
        <v>93</v>
      </c>
      <c r="G689" s="190" t="s">
        <v>94</v>
      </c>
      <c r="H689" s="190" t="s">
        <v>95</v>
      </c>
      <c r="I689" s="191" t="s">
        <v>96</v>
      </c>
    </row>
    <row r="690" spans="2:9" ht="24" x14ac:dyDescent="0.2">
      <c r="B690" s="192">
        <v>1</v>
      </c>
      <c r="C690" s="193" t="s">
        <v>184</v>
      </c>
      <c r="D690" s="194" t="s">
        <v>26</v>
      </c>
      <c r="E690" s="240">
        <v>1</v>
      </c>
      <c r="F690" s="242">
        <v>0.05</v>
      </c>
      <c r="G690" s="245">
        <v>168500</v>
      </c>
      <c r="H690" s="198">
        <f t="shared" ref="H690:H697" si="17">(E690*G690)+(E690*G690*F690)</f>
        <v>176925</v>
      </c>
      <c r="I690" s="623">
        <f>SUM(H690:H697)</f>
        <v>289325</v>
      </c>
    </row>
    <row r="691" spans="2:9" ht="24" x14ac:dyDescent="0.2">
      <c r="B691" s="192">
        <v>2</v>
      </c>
      <c r="C691" s="193" t="s">
        <v>185</v>
      </c>
      <c r="D691" s="199" t="s">
        <v>26</v>
      </c>
      <c r="E691" s="243">
        <v>1</v>
      </c>
      <c r="F691" s="242">
        <v>0.05</v>
      </c>
      <c r="G691" s="245">
        <v>98000</v>
      </c>
      <c r="H691" s="198">
        <f t="shared" si="17"/>
        <v>102900</v>
      </c>
      <c r="I691" s="623"/>
    </row>
    <row r="692" spans="2:9" ht="24" x14ac:dyDescent="0.2">
      <c r="B692" s="192">
        <v>3</v>
      </c>
      <c r="C692" s="193" t="s">
        <v>183</v>
      </c>
      <c r="D692" s="199" t="s">
        <v>148</v>
      </c>
      <c r="E692" s="243">
        <v>1</v>
      </c>
      <c r="F692" s="242">
        <v>0</v>
      </c>
      <c r="G692" s="197">
        <v>9500</v>
      </c>
      <c r="H692" s="198">
        <f t="shared" si="17"/>
        <v>9500</v>
      </c>
      <c r="I692" s="623"/>
    </row>
    <row r="693" spans="2:9" x14ac:dyDescent="0.2">
      <c r="B693" s="192">
        <v>4</v>
      </c>
      <c r="C693" s="193"/>
      <c r="D693" s="199"/>
      <c r="E693" s="243"/>
      <c r="F693" s="242"/>
      <c r="G693" s="197"/>
      <c r="H693" s="198">
        <f t="shared" si="17"/>
        <v>0</v>
      </c>
      <c r="I693" s="623"/>
    </row>
    <row r="694" spans="2:9" x14ac:dyDescent="0.2">
      <c r="B694" s="192">
        <v>5</v>
      </c>
      <c r="C694" s="193"/>
      <c r="D694" s="199"/>
      <c r="E694" s="243"/>
      <c r="F694" s="242"/>
      <c r="G694" s="197"/>
      <c r="H694" s="198">
        <f t="shared" si="17"/>
        <v>0</v>
      </c>
      <c r="I694" s="623"/>
    </row>
    <row r="695" spans="2:9" x14ac:dyDescent="0.2">
      <c r="B695" s="192">
        <v>6</v>
      </c>
      <c r="C695" s="193"/>
      <c r="D695" s="199"/>
      <c r="E695" s="243"/>
      <c r="F695" s="242"/>
      <c r="G695" s="197"/>
      <c r="H695" s="198">
        <f t="shared" si="17"/>
        <v>0</v>
      </c>
      <c r="I695" s="623"/>
    </row>
    <row r="696" spans="2:9" x14ac:dyDescent="0.2">
      <c r="B696" s="192">
        <v>7</v>
      </c>
      <c r="C696" s="193"/>
      <c r="D696" s="199"/>
      <c r="E696" s="243"/>
      <c r="F696" s="260"/>
      <c r="G696" s="197"/>
      <c r="H696" s="198">
        <f t="shared" si="17"/>
        <v>0</v>
      </c>
      <c r="I696" s="623"/>
    </row>
    <row r="697" spans="2:9" ht="15" thickBot="1" x14ac:dyDescent="0.25">
      <c r="B697" s="192">
        <v>8</v>
      </c>
      <c r="C697" s="193"/>
      <c r="D697" s="199"/>
      <c r="E697" s="200"/>
      <c r="F697" s="201"/>
      <c r="G697" s="197"/>
      <c r="H697" s="198">
        <f t="shared" si="17"/>
        <v>0</v>
      </c>
      <c r="I697" s="623"/>
    </row>
    <row r="698" spans="2:9" ht="15.75" thickBot="1" x14ac:dyDescent="0.25">
      <c r="B698" s="202" t="s">
        <v>90</v>
      </c>
      <c r="C698" s="202" t="s">
        <v>97</v>
      </c>
      <c r="D698" s="202" t="s">
        <v>92</v>
      </c>
      <c r="E698" s="624" t="s">
        <v>2</v>
      </c>
      <c r="F698" s="625"/>
      <c r="G698" s="202" t="s">
        <v>98</v>
      </c>
      <c r="H698" s="202" t="s">
        <v>99</v>
      </c>
      <c r="I698" s="202" t="s">
        <v>96</v>
      </c>
    </row>
    <row r="699" spans="2:9" ht="48" x14ac:dyDescent="0.2">
      <c r="B699" s="192">
        <v>1</v>
      </c>
      <c r="C699" s="193" t="s">
        <v>100</v>
      </c>
      <c r="D699" s="194" t="s">
        <v>101</v>
      </c>
      <c r="E699" s="634">
        <v>1.1000000000000001</v>
      </c>
      <c r="F699" s="635"/>
      <c r="G699" s="203">
        <v>28682</v>
      </c>
      <c r="H699" s="204">
        <f>G699*E699</f>
        <v>31550.200000000004</v>
      </c>
      <c r="I699" s="633">
        <f>SUM(H699:H700)</f>
        <v>31550.200000000004</v>
      </c>
    </row>
    <row r="700" spans="2:9" ht="15" thickBot="1" x14ac:dyDescent="0.25">
      <c r="B700" s="205">
        <v>2</v>
      </c>
      <c r="C700" s="206" t="s">
        <v>102</v>
      </c>
      <c r="D700" s="207"/>
      <c r="E700" s="636"/>
      <c r="F700" s="636"/>
      <c r="G700" s="208"/>
      <c r="H700" s="209">
        <f>G700*E700</f>
        <v>0</v>
      </c>
      <c r="I700" s="623"/>
    </row>
    <row r="701" spans="2:9" ht="15.75" thickBot="1" x14ac:dyDescent="0.25">
      <c r="B701" s="202" t="s">
        <v>90</v>
      </c>
      <c r="C701" s="202" t="s">
        <v>103</v>
      </c>
      <c r="D701" s="210" t="s">
        <v>92</v>
      </c>
      <c r="E701" s="599" t="s">
        <v>2</v>
      </c>
      <c r="F701" s="600"/>
      <c r="G701" s="211" t="s">
        <v>94</v>
      </c>
      <c r="H701" s="202" t="s">
        <v>95</v>
      </c>
      <c r="I701" s="246" t="s">
        <v>96</v>
      </c>
    </row>
    <row r="702" spans="2:9" ht="24.75" thickBot="1" x14ac:dyDescent="0.25">
      <c r="B702" s="192">
        <v>1</v>
      </c>
      <c r="C702" s="193" t="s">
        <v>104</v>
      </c>
      <c r="D702" s="194" t="s">
        <v>105</v>
      </c>
      <c r="E702" s="631">
        <v>1</v>
      </c>
      <c r="F702" s="632"/>
      <c r="G702" s="198">
        <f>+ROUND(I699*5%,0)</f>
        <v>1578</v>
      </c>
      <c r="H702" s="247">
        <f>E702*G702</f>
        <v>1578</v>
      </c>
      <c r="I702" s="637">
        <f>SUM(H702:H706)</f>
        <v>1578</v>
      </c>
    </row>
    <row r="703" spans="2:9" ht="15" x14ac:dyDescent="0.2">
      <c r="B703" s="205">
        <v>2</v>
      </c>
      <c r="C703" s="213"/>
      <c r="D703" s="199"/>
      <c r="E703" s="631"/>
      <c r="F703" s="632"/>
      <c r="G703" s="198"/>
      <c r="H703" s="247">
        <f>E703*G703</f>
        <v>0</v>
      </c>
      <c r="I703" s="637"/>
    </row>
    <row r="704" spans="2:9" x14ac:dyDescent="0.2">
      <c r="B704" s="255">
        <v>3</v>
      </c>
      <c r="C704" s="249"/>
      <c r="D704" s="248"/>
      <c r="E704" s="638"/>
      <c r="F704" s="639"/>
      <c r="G704" s="250"/>
      <c r="H704" s="251">
        <f>E704*G704</f>
        <v>0</v>
      </c>
      <c r="I704" s="637"/>
    </row>
    <row r="705" spans="2:9" x14ac:dyDescent="0.2">
      <c r="B705" s="248">
        <v>4</v>
      </c>
      <c r="C705" s="249"/>
      <c r="D705" s="248"/>
      <c r="E705" s="638"/>
      <c r="F705" s="639"/>
      <c r="G705" s="250"/>
      <c r="H705" s="251"/>
      <c r="I705" s="637"/>
    </row>
    <row r="706" spans="2:9" x14ac:dyDescent="0.2">
      <c r="B706" s="248">
        <v>5</v>
      </c>
      <c r="C706" s="249"/>
      <c r="D706" s="248"/>
      <c r="E706" s="638"/>
      <c r="F706" s="639"/>
      <c r="G706" s="250"/>
      <c r="H706" s="252">
        <f>E706*G706</f>
        <v>0</v>
      </c>
      <c r="I706" s="637"/>
    </row>
    <row r="707" spans="2:9" ht="15.75" thickBot="1" x14ac:dyDescent="0.25">
      <c r="B707" s="253" t="s">
        <v>90</v>
      </c>
      <c r="C707" s="253" t="s">
        <v>106</v>
      </c>
      <c r="D707" s="253" t="s">
        <v>92</v>
      </c>
      <c r="E707" s="646" t="s">
        <v>2</v>
      </c>
      <c r="F707" s="647"/>
      <c r="G707" s="253" t="s">
        <v>94</v>
      </c>
      <c r="H707" s="253" t="s">
        <v>99</v>
      </c>
      <c r="I707" s="253" t="s">
        <v>96</v>
      </c>
    </row>
    <row r="708" spans="2:9" x14ac:dyDescent="0.2">
      <c r="B708" s="192">
        <v>1</v>
      </c>
      <c r="C708" s="193"/>
      <c r="D708" s="194"/>
      <c r="E708" s="644"/>
      <c r="F708" s="645"/>
      <c r="G708" s="203"/>
      <c r="H708" s="204">
        <f>+E708*G708</f>
        <v>0</v>
      </c>
      <c r="I708" s="633">
        <f>SUM(H708:H709)</f>
        <v>0</v>
      </c>
    </row>
    <row r="709" spans="2:9" ht="15" thickBot="1" x14ac:dyDescent="0.25">
      <c r="B709" s="205">
        <v>2</v>
      </c>
      <c r="C709" s="206" t="s">
        <v>102</v>
      </c>
      <c r="D709" s="207"/>
      <c r="E709" s="636"/>
      <c r="F709" s="636"/>
      <c r="G709" s="208"/>
      <c r="H709" s="209">
        <f>G709*E709</f>
        <v>0</v>
      </c>
      <c r="I709" s="623"/>
    </row>
    <row r="710" spans="2:9" ht="15.75" thickBot="1" x14ac:dyDescent="0.25">
      <c r="B710" s="217"/>
      <c r="C710" s="218" t="s">
        <v>109</v>
      </c>
      <c r="D710" s="219"/>
      <c r="E710" s="626"/>
      <c r="F710" s="627"/>
      <c r="G710" s="220"/>
      <c r="H710" s="221" t="s">
        <v>102</v>
      </c>
      <c r="I710" s="222">
        <f>I690+I699+I702+I708</f>
        <v>322453.2</v>
      </c>
    </row>
    <row r="711" spans="2:9" x14ac:dyDescent="0.2">
      <c r="B711" s="223"/>
      <c r="C711" s="224"/>
      <c r="D711" s="225"/>
      <c r="E711" s="225" t="s">
        <v>110</v>
      </c>
      <c r="F711" s="225"/>
      <c r="G711" s="226"/>
      <c r="H711" s="227"/>
      <c r="I711" s="228"/>
    </row>
    <row r="712" spans="2:9" x14ac:dyDescent="0.2">
      <c r="B712" s="229"/>
      <c r="C712" s="230"/>
      <c r="D712" s="185"/>
      <c r="E712" s="185"/>
      <c r="F712" s="185"/>
      <c r="G712" s="185"/>
      <c r="H712" s="186"/>
      <c r="I712" s="231"/>
    </row>
    <row r="713" spans="2:9" x14ac:dyDescent="0.2">
      <c r="B713" s="229"/>
      <c r="C713" s="232"/>
      <c r="D713" s="186"/>
      <c r="E713" s="186"/>
      <c r="F713" s="185"/>
      <c r="G713" s="185"/>
      <c r="H713" s="186"/>
      <c r="I713" s="233"/>
    </row>
    <row r="714" spans="2:9" x14ac:dyDescent="0.2">
      <c r="B714" s="234"/>
      <c r="C714" s="185"/>
      <c r="D714" s="186"/>
      <c r="E714" s="186"/>
      <c r="F714" s="628" t="s">
        <v>111</v>
      </c>
      <c r="G714" s="628"/>
      <c r="H714" s="628"/>
      <c r="I714" s="235"/>
    </row>
    <row r="715" spans="2:9" x14ac:dyDescent="0.2">
      <c r="B715" s="234"/>
      <c r="C715" s="236"/>
      <c r="D715" s="186"/>
      <c r="E715" s="186"/>
      <c r="F715" s="236"/>
      <c r="G715" s="236"/>
      <c r="H715" s="236"/>
      <c r="I715" s="233"/>
    </row>
    <row r="716" spans="2:9" ht="15.75" thickBot="1" x14ac:dyDescent="0.25">
      <c r="B716" s="237"/>
      <c r="C716" s="238" t="s">
        <v>112</v>
      </c>
      <c r="D716" s="238"/>
      <c r="E716" s="238"/>
      <c r="F716" s="629" t="s">
        <v>113</v>
      </c>
      <c r="G716" s="630"/>
      <c r="H716" s="630"/>
      <c r="I716" s="239"/>
    </row>
    <row r="718" spans="2:9" ht="15" thickBot="1" x14ac:dyDescent="0.25"/>
    <row r="719" spans="2:9" ht="15.75" x14ac:dyDescent="0.2">
      <c r="B719" s="172"/>
      <c r="C719" s="173"/>
      <c r="D719" s="601" t="s">
        <v>0</v>
      </c>
      <c r="E719" s="602"/>
      <c r="F719" s="602"/>
      <c r="G719" s="602"/>
      <c r="H719" s="602"/>
      <c r="I719" s="603"/>
    </row>
    <row r="720" spans="2:9" ht="15.75" x14ac:dyDescent="0.2">
      <c r="B720" s="174"/>
      <c r="C720" s="175"/>
      <c r="D720" s="604"/>
      <c r="E720" s="605"/>
      <c r="F720" s="605"/>
      <c r="G720" s="605"/>
      <c r="H720" s="605"/>
      <c r="I720" s="606"/>
    </row>
    <row r="721" spans="2:9" ht="15.75" x14ac:dyDescent="0.2">
      <c r="B721" s="174"/>
      <c r="C721" s="175"/>
      <c r="D721" s="604"/>
      <c r="E721" s="607"/>
      <c r="F721" s="607"/>
      <c r="G721" s="607"/>
      <c r="H721" s="607"/>
      <c r="I721" s="606"/>
    </row>
    <row r="722" spans="2:9" ht="15.75" x14ac:dyDescent="0.2">
      <c r="B722" s="174"/>
      <c r="C722" s="175"/>
      <c r="D722" s="176" t="s">
        <v>81</v>
      </c>
      <c r="E722" s="177"/>
      <c r="F722" s="177"/>
      <c r="G722" s="177"/>
      <c r="H722" s="177"/>
      <c r="I722" s="175"/>
    </row>
    <row r="723" spans="2:9" ht="15.75" x14ac:dyDescent="0.2">
      <c r="B723" s="174"/>
      <c r="C723" s="175"/>
      <c r="D723" s="176" t="s">
        <v>82</v>
      </c>
      <c r="E723" s="177"/>
      <c r="F723" s="177"/>
      <c r="G723" s="177"/>
      <c r="H723" s="177"/>
      <c r="I723" s="175"/>
    </row>
    <row r="724" spans="2:9" ht="21" thickBot="1" x14ac:dyDescent="0.25">
      <c r="B724" s="178"/>
      <c r="C724" s="179"/>
      <c r="D724" s="180" t="s">
        <v>83</v>
      </c>
      <c r="E724" s="181"/>
      <c r="F724" s="181"/>
      <c r="G724" s="181"/>
      <c r="H724" s="181"/>
      <c r="I724" s="182"/>
    </row>
    <row r="725" spans="2:9" ht="15" x14ac:dyDescent="0.25">
      <c r="B725" s="183" t="s">
        <v>84</v>
      </c>
      <c r="C725" s="258">
        <v>6.1</v>
      </c>
      <c r="D725" s="185"/>
      <c r="E725" s="185"/>
      <c r="F725" s="185"/>
      <c r="G725" s="185"/>
      <c r="H725" s="186"/>
      <c r="I725" s="187"/>
    </row>
    <row r="726" spans="2:9" ht="15" thickBot="1" x14ac:dyDescent="0.25">
      <c r="B726" s="188" t="s">
        <v>85</v>
      </c>
      <c r="C726" s="608" t="s">
        <v>187</v>
      </c>
      <c r="D726" s="608"/>
      <c r="E726" s="608"/>
      <c r="F726" s="608"/>
      <c r="G726" s="608"/>
      <c r="H726" s="608"/>
      <c r="I726" s="609"/>
    </row>
    <row r="727" spans="2:9" ht="15.75" thickBot="1" x14ac:dyDescent="0.25">
      <c r="B727" s="610" t="s">
        <v>86</v>
      </c>
      <c r="C727" s="602"/>
      <c r="D727" s="602"/>
      <c r="E727" s="602"/>
      <c r="F727" s="602"/>
      <c r="G727" s="602"/>
      <c r="H727" s="602"/>
      <c r="I727" s="603"/>
    </row>
    <row r="728" spans="2:9" ht="18" customHeight="1" x14ac:dyDescent="0.2">
      <c r="B728" s="611" t="s">
        <v>87</v>
      </c>
      <c r="C728" s="613" t="s">
        <v>258</v>
      </c>
      <c r="D728" s="614"/>
      <c r="E728" s="614"/>
      <c r="F728" s="617" t="s">
        <v>88</v>
      </c>
      <c r="G728" s="619" t="s">
        <v>8</v>
      </c>
      <c r="H728" s="617" t="s">
        <v>158</v>
      </c>
      <c r="I728" s="621" t="s">
        <v>186</v>
      </c>
    </row>
    <row r="729" spans="2:9" ht="11.25" customHeight="1" thickBot="1" x14ac:dyDescent="0.25">
      <c r="B729" s="612"/>
      <c r="C729" s="615"/>
      <c r="D729" s="616"/>
      <c r="E729" s="616"/>
      <c r="F729" s="618"/>
      <c r="G729" s="620"/>
      <c r="H729" s="618"/>
      <c r="I729" s="622"/>
    </row>
    <row r="730" spans="2:9" ht="23.25" thickBot="1" x14ac:dyDescent="0.25">
      <c r="B730" s="189" t="s">
        <v>90</v>
      </c>
      <c r="C730" s="190" t="s">
        <v>91</v>
      </c>
      <c r="D730" s="190" t="s">
        <v>92</v>
      </c>
      <c r="E730" s="190" t="s">
        <v>2</v>
      </c>
      <c r="F730" s="190" t="s">
        <v>93</v>
      </c>
      <c r="G730" s="190" t="s">
        <v>94</v>
      </c>
      <c r="H730" s="190" t="s">
        <v>95</v>
      </c>
      <c r="I730" s="191" t="s">
        <v>96</v>
      </c>
    </row>
    <row r="731" spans="2:9" ht="24" x14ac:dyDescent="0.2">
      <c r="B731" s="192">
        <v>1</v>
      </c>
      <c r="C731" s="193" t="s">
        <v>188</v>
      </c>
      <c r="D731" s="194" t="s">
        <v>153</v>
      </c>
      <c r="E731" s="240">
        <v>0.2</v>
      </c>
      <c r="F731" s="242">
        <v>0.05</v>
      </c>
      <c r="G731" s="245">
        <v>50000</v>
      </c>
      <c r="H731" s="198">
        <f t="shared" ref="H731:H738" si="18">(E731*G731)+(E731*G731*F731)</f>
        <v>10500</v>
      </c>
      <c r="I731" s="623">
        <f>SUM(H731:H738)</f>
        <v>69995</v>
      </c>
    </row>
    <row r="732" spans="2:9" ht="24" x14ac:dyDescent="0.2">
      <c r="B732" s="192">
        <v>2</v>
      </c>
      <c r="C732" s="193" t="s">
        <v>189</v>
      </c>
      <c r="D732" s="199" t="s">
        <v>24</v>
      </c>
      <c r="E732" s="243">
        <v>0.2</v>
      </c>
      <c r="F732" s="242">
        <v>0.05</v>
      </c>
      <c r="G732" s="245">
        <v>29000</v>
      </c>
      <c r="H732" s="198">
        <f t="shared" si="18"/>
        <v>6090</v>
      </c>
      <c r="I732" s="623"/>
    </row>
    <row r="733" spans="2:9" ht="24" x14ac:dyDescent="0.2">
      <c r="B733" s="192">
        <v>3</v>
      </c>
      <c r="C733" s="193" t="s">
        <v>190</v>
      </c>
      <c r="D733" s="199" t="s">
        <v>26</v>
      </c>
      <c r="E733" s="243">
        <v>0.5</v>
      </c>
      <c r="F733" s="242">
        <v>0</v>
      </c>
      <c r="G733" s="197">
        <v>3700</v>
      </c>
      <c r="H733" s="198">
        <f t="shared" si="18"/>
        <v>1850</v>
      </c>
      <c r="I733" s="623"/>
    </row>
    <row r="734" spans="2:9" ht="24" x14ac:dyDescent="0.2">
      <c r="B734" s="192">
        <v>4</v>
      </c>
      <c r="C734" s="193" t="s">
        <v>191</v>
      </c>
      <c r="D734" s="199" t="s">
        <v>24</v>
      </c>
      <c r="E734" s="243">
        <v>0.1</v>
      </c>
      <c r="F734" s="242">
        <v>0.05</v>
      </c>
      <c r="G734" s="197">
        <v>407000</v>
      </c>
      <c r="H734" s="198">
        <f t="shared" si="18"/>
        <v>42735</v>
      </c>
      <c r="I734" s="623"/>
    </row>
    <row r="735" spans="2:9" x14ac:dyDescent="0.2">
      <c r="B735" s="192">
        <v>5</v>
      </c>
      <c r="C735" s="193" t="s">
        <v>147</v>
      </c>
      <c r="D735" s="199" t="s">
        <v>144</v>
      </c>
      <c r="E735" s="243">
        <v>0.2</v>
      </c>
      <c r="F735" s="242">
        <v>0.05</v>
      </c>
      <c r="G735" s="197">
        <v>42000</v>
      </c>
      <c r="H735" s="198">
        <f t="shared" si="18"/>
        <v>8820</v>
      </c>
      <c r="I735" s="623"/>
    </row>
    <row r="736" spans="2:9" x14ac:dyDescent="0.2">
      <c r="B736" s="192">
        <v>6</v>
      </c>
      <c r="C736" s="193"/>
      <c r="D736" s="199"/>
      <c r="E736" s="243"/>
      <c r="F736" s="242"/>
      <c r="G736" s="197"/>
      <c r="H736" s="198">
        <f t="shared" si="18"/>
        <v>0</v>
      </c>
      <c r="I736" s="623"/>
    </row>
    <row r="737" spans="2:10" x14ac:dyDescent="0.2">
      <c r="B737" s="192">
        <v>7</v>
      </c>
      <c r="C737" s="193"/>
      <c r="D737" s="199"/>
      <c r="E737" s="243"/>
      <c r="F737" s="260"/>
      <c r="G737" s="197"/>
      <c r="H737" s="198">
        <f t="shared" si="18"/>
        <v>0</v>
      </c>
      <c r="I737" s="623"/>
    </row>
    <row r="738" spans="2:10" ht="15" thickBot="1" x14ac:dyDescent="0.25">
      <c r="B738" s="192">
        <v>8</v>
      </c>
      <c r="C738" s="193"/>
      <c r="D738" s="199"/>
      <c r="E738" s="200"/>
      <c r="F738" s="201"/>
      <c r="G738" s="197"/>
      <c r="H738" s="198">
        <f t="shared" si="18"/>
        <v>0</v>
      </c>
      <c r="I738" s="623"/>
    </row>
    <row r="739" spans="2:10" ht="15.75" thickBot="1" x14ac:dyDescent="0.25">
      <c r="B739" s="202" t="s">
        <v>90</v>
      </c>
      <c r="C739" s="202" t="s">
        <v>97</v>
      </c>
      <c r="D739" s="202" t="s">
        <v>92</v>
      </c>
      <c r="E739" s="624" t="s">
        <v>2</v>
      </c>
      <c r="F739" s="625"/>
      <c r="G739" s="202" t="s">
        <v>98</v>
      </c>
      <c r="H739" s="202" t="s">
        <v>99</v>
      </c>
      <c r="I739" s="202" t="s">
        <v>96</v>
      </c>
    </row>
    <row r="740" spans="2:10" ht="48" x14ac:dyDescent="0.2">
      <c r="B740" s="192">
        <v>1</v>
      </c>
      <c r="C740" s="193" t="s">
        <v>100</v>
      </c>
      <c r="D740" s="194" t="s">
        <v>101</v>
      </c>
      <c r="E740" s="634">
        <v>0.65</v>
      </c>
      <c r="F740" s="635"/>
      <c r="G740" s="203">
        <v>28682</v>
      </c>
      <c r="H740" s="204">
        <f>G740*E740</f>
        <v>18643.3</v>
      </c>
      <c r="I740" s="633">
        <f>SUM(H740:H741)</f>
        <v>18643.3</v>
      </c>
    </row>
    <row r="741" spans="2:10" ht="15" thickBot="1" x14ac:dyDescent="0.25">
      <c r="B741" s="205">
        <v>2</v>
      </c>
      <c r="C741" s="206" t="s">
        <v>102</v>
      </c>
      <c r="D741" s="207"/>
      <c r="E741" s="636"/>
      <c r="F741" s="636"/>
      <c r="G741" s="208"/>
      <c r="H741" s="209">
        <f>G741*E741</f>
        <v>0</v>
      </c>
      <c r="I741" s="623"/>
    </row>
    <row r="742" spans="2:10" ht="15.75" thickBot="1" x14ac:dyDescent="0.25">
      <c r="B742" s="202" t="s">
        <v>90</v>
      </c>
      <c r="C742" s="202" t="s">
        <v>103</v>
      </c>
      <c r="D742" s="210" t="s">
        <v>92</v>
      </c>
      <c r="E742" s="599" t="s">
        <v>2</v>
      </c>
      <c r="F742" s="600"/>
      <c r="G742" s="211" t="s">
        <v>94</v>
      </c>
      <c r="H742" s="202" t="s">
        <v>95</v>
      </c>
      <c r="I742" s="246" t="s">
        <v>96</v>
      </c>
    </row>
    <row r="743" spans="2:10" ht="24" x14ac:dyDescent="0.2">
      <c r="B743" s="192">
        <v>1</v>
      </c>
      <c r="C743" s="193" t="s">
        <v>104</v>
      </c>
      <c r="D743" s="194" t="s">
        <v>105</v>
      </c>
      <c r="E743" s="631">
        <v>1</v>
      </c>
      <c r="F743" s="632"/>
      <c r="G743" s="198">
        <f>+ROUND(I740*10%,0)</f>
        <v>1864</v>
      </c>
      <c r="H743" s="247">
        <f>E743*G743</f>
        <v>1864</v>
      </c>
      <c r="I743" s="637">
        <f>SUM(H743:H746)</f>
        <v>1864</v>
      </c>
    </row>
    <row r="744" spans="2:10" x14ac:dyDescent="0.2">
      <c r="B744" s="255">
        <v>3</v>
      </c>
      <c r="C744" s="249"/>
      <c r="D744" s="248"/>
      <c r="E744" s="651"/>
      <c r="F744" s="652"/>
      <c r="G744" s="250"/>
      <c r="H744" s="251">
        <f>E744*G744</f>
        <v>0</v>
      </c>
      <c r="I744" s="637"/>
    </row>
    <row r="745" spans="2:10" x14ac:dyDescent="0.2">
      <c r="B745" s="248">
        <v>4</v>
      </c>
      <c r="C745" s="249"/>
      <c r="D745" s="248"/>
      <c r="E745" s="638"/>
      <c r="F745" s="639"/>
      <c r="G745" s="250"/>
      <c r="H745" s="251"/>
      <c r="I745" s="637"/>
    </row>
    <row r="746" spans="2:10" x14ac:dyDescent="0.2">
      <c r="B746" s="248">
        <v>5</v>
      </c>
      <c r="C746" s="249"/>
      <c r="D746" s="248"/>
      <c r="E746" s="638"/>
      <c r="F746" s="639"/>
      <c r="G746" s="250"/>
      <c r="H746" s="252">
        <f>E746*G746</f>
        <v>0</v>
      </c>
      <c r="I746" s="637"/>
    </row>
    <row r="747" spans="2:10" ht="15.75" thickBot="1" x14ac:dyDescent="0.25">
      <c r="B747" s="253" t="s">
        <v>90</v>
      </c>
      <c r="C747" s="253" t="s">
        <v>106</v>
      </c>
      <c r="D747" s="253" t="s">
        <v>92</v>
      </c>
      <c r="E747" s="646" t="s">
        <v>2</v>
      </c>
      <c r="F747" s="647"/>
      <c r="G747" s="253" t="s">
        <v>94</v>
      </c>
      <c r="H747" s="253" t="s">
        <v>99</v>
      </c>
      <c r="I747" s="253" t="s">
        <v>96</v>
      </c>
    </row>
    <row r="748" spans="2:10" x14ac:dyDescent="0.2">
      <c r="B748" s="192">
        <v>1</v>
      </c>
      <c r="C748" s="193"/>
      <c r="D748" s="194"/>
      <c r="E748" s="644"/>
      <c r="F748" s="645"/>
      <c r="G748" s="203"/>
      <c r="H748" s="204">
        <f>+E748*G748</f>
        <v>0</v>
      </c>
      <c r="I748" s="633">
        <f>SUM(H748:H749)</f>
        <v>0</v>
      </c>
    </row>
    <row r="749" spans="2:10" ht="15" thickBot="1" x14ac:dyDescent="0.25">
      <c r="B749" s="205">
        <v>2</v>
      </c>
      <c r="C749" s="206" t="s">
        <v>102</v>
      </c>
      <c r="D749" s="207"/>
      <c r="E749" s="636"/>
      <c r="F749" s="636"/>
      <c r="G749" s="208"/>
      <c r="H749" s="209">
        <f>G749*E749</f>
        <v>0</v>
      </c>
      <c r="I749" s="623"/>
    </row>
    <row r="750" spans="2:10" ht="15.75" thickBot="1" x14ac:dyDescent="0.25">
      <c r="B750" s="217"/>
      <c r="C750" s="218" t="s">
        <v>109</v>
      </c>
      <c r="D750" s="219"/>
      <c r="E750" s="626"/>
      <c r="F750" s="627"/>
      <c r="G750" s="220"/>
      <c r="H750" s="221" t="s">
        <v>102</v>
      </c>
      <c r="I750" s="222">
        <f>I731+I740+I743+I748</f>
        <v>90502.3</v>
      </c>
      <c r="J750" s="244"/>
    </row>
    <row r="751" spans="2:10" x14ac:dyDescent="0.2">
      <c r="B751" s="223"/>
      <c r="C751" s="224"/>
      <c r="D751" s="225"/>
      <c r="E751" s="225" t="s">
        <v>110</v>
      </c>
      <c r="F751" s="225"/>
      <c r="G751" s="226"/>
      <c r="H751" s="227"/>
      <c r="I751" s="228"/>
    </row>
    <row r="752" spans="2:10" x14ac:dyDescent="0.2">
      <c r="B752" s="229"/>
      <c r="C752" s="230"/>
      <c r="D752" s="185"/>
      <c r="E752" s="185"/>
      <c r="F752" s="185"/>
      <c r="G752" s="185"/>
      <c r="H752" s="186"/>
      <c r="I752" s="231"/>
    </row>
    <row r="753" spans="2:9" x14ac:dyDescent="0.2">
      <c r="B753" s="229"/>
      <c r="C753" s="232"/>
      <c r="D753" s="186"/>
      <c r="E753" s="186"/>
      <c r="F753" s="185"/>
      <c r="G753" s="185"/>
      <c r="H753" s="186"/>
      <c r="I753" s="233"/>
    </row>
    <row r="754" spans="2:9" x14ac:dyDescent="0.2">
      <c r="B754" s="234"/>
      <c r="C754" s="185"/>
      <c r="D754" s="186"/>
      <c r="E754" s="186"/>
      <c r="F754" s="628" t="s">
        <v>111</v>
      </c>
      <c r="G754" s="628"/>
      <c r="H754" s="628"/>
      <c r="I754" s="235"/>
    </row>
    <row r="755" spans="2:9" x14ac:dyDescent="0.2">
      <c r="B755" s="234"/>
      <c r="C755" s="236"/>
      <c r="D755" s="186"/>
      <c r="E755" s="186"/>
      <c r="F755" s="236"/>
      <c r="G755" s="236"/>
      <c r="H755" s="236"/>
      <c r="I755" s="233"/>
    </row>
    <row r="756" spans="2:9" ht="15.75" thickBot="1" x14ac:dyDescent="0.25">
      <c r="B756" s="237"/>
      <c r="C756" s="238" t="s">
        <v>112</v>
      </c>
      <c r="D756" s="238"/>
      <c r="E756" s="238"/>
      <c r="F756" s="629" t="s">
        <v>113</v>
      </c>
      <c r="G756" s="630"/>
      <c r="H756" s="630"/>
      <c r="I756" s="239"/>
    </row>
    <row r="758" spans="2:9" ht="15" thickBot="1" x14ac:dyDescent="0.25"/>
    <row r="759" spans="2:9" ht="15.75" x14ac:dyDescent="0.2">
      <c r="B759" s="172"/>
      <c r="C759" s="173"/>
      <c r="D759" s="601" t="s">
        <v>0</v>
      </c>
      <c r="E759" s="602"/>
      <c r="F759" s="602"/>
      <c r="G759" s="602"/>
      <c r="H759" s="602"/>
      <c r="I759" s="603"/>
    </row>
    <row r="760" spans="2:9" ht="15.75" x14ac:dyDescent="0.2">
      <c r="B760" s="174"/>
      <c r="C760" s="175"/>
      <c r="D760" s="604"/>
      <c r="E760" s="605"/>
      <c r="F760" s="605"/>
      <c r="G760" s="605"/>
      <c r="H760" s="605"/>
      <c r="I760" s="606"/>
    </row>
    <row r="761" spans="2:9" ht="15.75" x14ac:dyDescent="0.2">
      <c r="B761" s="174"/>
      <c r="C761" s="175"/>
      <c r="D761" s="604"/>
      <c r="E761" s="607"/>
      <c r="F761" s="607"/>
      <c r="G761" s="607"/>
      <c r="H761" s="607"/>
      <c r="I761" s="606"/>
    </row>
    <row r="762" spans="2:9" ht="15.75" x14ac:dyDescent="0.2">
      <c r="B762" s="174"/>
      <c r="C762" s="175"/>
      <c r="D762" s="176" t="s">
        <v>81</v>
      </c>
      <c r="E762" s="177"/>
      <c r="F762" s="177"/>
      <c r="G762" s="177"/>
      <c r="H762" s="177"/>
      <c r="I762" s="175"/>
    </row>
    <row r="763" spans="2:9" ht="15.75" x14ac:dyDescent="0.2">
      <c r="B763" s="174"/>
      <c r="C763" s="175"/>
      <c r="D763" s="176" t="s">
        <v>82</v>
      </c>
      <c r="E763" s="177"/>
      <c r="F763" s="177"/>
      <c r="G763" s="177"/>
      <c r="H763" s="177"/>
      <c r="I763" s="175"/>
    </row>
    <row r="764" spans="2:9" ht="21" thickBot="1" x14ac:dyDescent="0.25">
      <c r="B764" s="178"/>
      <c r="C764" s="179"/>
      <c r="D764" s="180" t="s">
        <v>83</v>
      </c>
      <c r="E764" s="181"/>
      <c r="F764" s="181"/>
      <c r="G764" s="181"/>
      <c r="H764" s="181"/>
      <c r="I764" s="182"/>
    </row>
    <row r="765" spans="2:9" ht="15" x14ac:dyDescent="0.25">
      <c r="B765" s="183" t="s">
        <v>84</v>
      </c>
      <c r="C765" s="258">
        <v>6.2</v>
      </c>
      <c r="D765" s="185"/>
      <c r="E765" s="185"/>
      <c r="F765" s="185"/>
      <c r="G765" s="185"/>
      <c r="H765" s="186"/>
      <c r="I765" s="187"/>
    </row>
    <row r="766" spans="2:9" ht="15" thickBot="1" x14ac:dyDescent="0.25">
      <c r="B766" s="188" t="s">
        <v>85</v>
      </c>
      <c r="C766" s="608" t="s">
        <v>187</v>
      </c>
      <c r="D766" s="608"/>
      <c r="E766" s="608"/>
      <c r="F766" s="608"/>
      <c r="G766" s="608"/>
      <c r="H766" s="608"/>
      <c r="I766" s="609"/>
    </row>
    <row r="767" spans="2:9" ht="15.75" thickBot="1" x14ac:dyDescent="0.25">
      <c r="B767" s="610" t="s">
        <v>86</v>
      </c>
      <c r="C767" s="602"/>
      <c r="D767" s="602"/>
      <c r="E767" s="602"/>
      <c r="F767" s="602"/>
      <c r="G767" s="602"/>
      <c r="H767" s="602"/>
      <c r="I767" s="603"/>
    </row>
    <row r="768" spans="2:9" x14ac:dyDescent="0.2">
      <c r="B768" s="611" t="s">
        <v>87</v>
      </c>
      <c r="C768" s="613" t="s">
        <v>48</v>
      </c>
      <c r="D768" s="614"/>
      <c r="E768" s="614"/>
      <c r="F768" s="617" t="s">
        <v>88</v>
      </c>
      <c r="G768" s="619" t="s">
        <v>7</v>
      </c>
      <c r="H768" s="617" t="s">
        <v>158</v>
      </c>
      <c r="I768" s="621" t="s">
        <v>186</v>
      </c>
    </row>
    <row r="769" spans="2:9" ht="15" thickBot="1" x14ac:dyDescent="0.25">
      <c r="B769" s="612"/>
      <c r="C769" s="615"/>
      <c r="D769" s="616"/>
      <c r="E769" s="616"/>
      <c r="F769" s="618"/>
      <c r="G769" s="620"/>
      <c r="H769" s="618"/>
      <c r="I769" s="622"/>
    </row>
    <row r="770" spans="2:9" ht="23.25" thickBot="1" x14ac:dyDescent="0.25">
      <c r="B770" s="189" t="s">
        <v>90</v>
      </c>
      <c r="C770" s="190" t="s">
        <v>91</v>
      </c>
      <c r="D770" s="190" t="s">
        <v>92</v>
      </c>
      <c r="E770" s="190" t="s">
        <v>2</v>
      </c>
      <c r="F770" s="190" t="s">
        <v>93</v>
      </c>
      <c r="G770" s="190" t="s">
        <v>94</v>
      </c>
      <c r="H770" s="190" t="s">
        <v>95</v>
      </c>
      <c r="I770" s="191" t="s">
        <v>96</v>
      </c>
    </row>
    <row r="771" spans="2:9" ht="24" x14ac:dyDescent="0.2">
      <c r="B771" s="192">
        <v>1</v>
      </c>
      <c r="C771" s="193" t="s">
        <v>191</v>
      </c>
      <c r="D771" s="199" t="s">
        <v>24</v>
      </c>
      <c r="E771" s="243">
        <v>0.05</v>
      </c>
      <c r="F771" s="242">
        <v>0.05</v>
      </c>
      <c r="G771" s="197">
        <v>407000</v>
      </c>
      <c r="H771" s="198">
        <f t="shared" ref="H771:H777" si="19">(E771*G771)+(E771*G771*F771)</f>
        <v>21367.5</v>
      </c>
      <c r="I771" s="623">
        <f>SUM(H771:H777)</f>
        <v>24895.5</v>
      </c>
    </row>
    <row r="772" spans="2:9" x14ac:dyDescent="0.2">
      <c r="B772" s="192">
        <v>3</v>
      </c>
      <c r="C772" s="193" t="s">
        <v>147</v>
      </c>
      <c r="D772" s="199" t="s">
        <v>144</v>
      </c>
      <c r="E772" s="243">
        <v>0.08</v>
      </c>
      <c r="F772" s="242">
        <v>0.05</v>
      </c>
      <c r="G772" s="197">
        <v>42000</v>
      </c>
      <c r="H772" s="198">
        <f t="shared" si="19"/>
        <v>3528</v>
      </c>
      <c r="I772" s="623"/>
    </row>
    <row r="773" spans="2:9" x14ac:dyDescent="0.2">
      <c r="B773" s="192">
        <v>4</v>
      </c>
      <c r="C773" s="193"/>
      <c r="D773" s="199"/>
      <c r="E773" s="243"/>
      <c r="F773" s="242"/>
      <c r="G773" s="197"/>
      <c r="H773" s="198">
        <f t="shared" si="19"/>
        <v>0</v>
      </c>
      <c r="I773" s="623"/>
    </row>
    <row r="774" spans="2:9" x14ac:dyDescent="0.2">
      <c r="B774" s="192">
        <v>5</v>
      </c>
      <c r="C774" s="193"/>
      <c r="D774" s="199"/>
      <c r="E774" s="243"/>
      <c r="F774" s="242"/>
      <c r="G774" s="197"/>
      <c r="H774" s="198">
        <f t="shared" si="19"/>
        <v>0</v>
      </c>
      <c r="I774" s="623"/>
    </row>
    <row r="775" spans="2:9" x14ac:dyDescent="0.2">
      <c r="B775" s="192">
        <v>6</v>
      </c>
      <c r="C775" s="193"/>
      <c r="D775" s="199"/>
      <c r="E775" s="243"/>
      <c r="F775" s="242"/>
      <c r="G775" s="197"/>
      <c r="H775" s="198">
        <f t="shared" si="19"/>
        <v>0</v>
      </c>
      <c r="I775" s="623"/>
    </row>
    <row r="776" spans="2:9" x14ac:dyDescent="0.2">
      <c r="B776" s="192">
        <v>7</v>
      </c>
      <c r="C776" s="193"/>
      <c r="D776" s="199"/>
      <c r="E776" s="243"/>
      <c r="F776" s="260"/>
      <c r="G776" s="197"/>
      <c r="H776" s="198">
        <f t="shared" si="19"/>
        <v>0</v>
      </c>
      <c r="I776" s="623"/>
    </row>
    <row r="777" spans="2:9" ht="15" thickBot="1" x14ac:dyDescent="0.25">
      <c r="B777" s="192">
        <v>8</v>
      </c>
      <c r="C777" s="193"/>
      <c r="D777" s="199"/>
      <c r="E777" s="200"/>
      <c r="F777" s="201"/>
      <c r="G777" s="197"/>
      <c r="H777" s="198">
        <f t="shared" si="19"/>
        <v>0</v>
      </c>
      <c r="I777" s="623"/>
    </row>
    <row r="778" spans="2:9" ht="15.75" thickBot="1" x14ac:dyDescent="0.25">
      <c r="B778" s="202" t="s">
        <v>90</v>
      </c>
      <c r="C778" s="202" t="s">
        <v>97</v>
      </c>
      <c r="D778" s="202" t="s">
        <v>92</v>
      </c>
      <c r="E778" s="624" t="s">
        <v>2</v>
      </c>
      <c r="F778" s="625"/>
      <c r="G778" s="202" t="s">
        <v>98</v>
      </c>
      <c r="H778" s="202" t="s">
        <v>99</v>
      </c>
      <c r="I778" s="202" t="s">
        <v>96</v>
      </c>
    </row>
    <row r="779" spans="2:9" ht="48" x14ac:dyDescent="0.2">
      <c r="B779" s="192">
        <v>1</v>
      </c>
      <c r="C779" s="193" t="s">
        <v>100</v>
      </c>
      <c r="D779" s="194" t="s">
        <v>101</v>
      </c>
      <c r="E779" s="634">
        <v>0.29799999999999999</v>
      </c>
      <c r="F779" s="635"/>
      <c r="G779" s="203">
        <v>28682</v>
      </c>
      <c r="H779" s="204">
        <f>G779*E779</f>
        <v>8547.235999999999</v>
      </c>
      <c r="I779" s="633">
        <f>SUM(H779:H780)</f>
        <v>8547.235999999999</v>
      </c>
    </row>
    <row r="780" spans="2:9" ht="15" thickBot="1" x14ac:dyDescent="0.25">
      <c r="B780" s="205">
        <v>2</v>
      </c>
      <c r="C780" s="206" t="s">
        <v>102</v>
      </c>
      <c r="D780" s="207"/>
      <c r="E780" s="636"/>
      <c r="F780" s="636"/>
      <c r="G780" s="208"/>
      <c r="H780" s="209">
        <f>G780*E780</f>
        <v>0</v>
      </c>
      <c r="I780" s="623"/>
    </row>
    <row r="781" spans="2:9" ht="15.75" thickBot="1" x14ac:dyDescent="0.25">
      <c r="B781" s="202" t="s">
        <v>90</v>
      </c>
      <c r="C781" s="202" t="s">
        <v>103</v>
      </c>
      <c r="D781" s="210" t="s">
        <v>92</v>
      </c>
      <c r="E781" s="599" t="s">
        <v>2</v>
      </c>
      <c r="F781" s="600"/>
      <c r="G781" s="211" t="s">
        <v>94</v>
      </c>
      <c r="H781" s="202" t="s">
        <v>95</v>
      </c>
      <c r="I781" s="246" t="s">
        <v>96</v>
      </c>
    </row>
    <row r="782" spans="2:9" ht="24" x14ac:dyDescent="0.2">
      <c r="B782" s="192">
        <v>1</v>
      </c>
      <c r="C782" s="193" t="s">
        <v>104</v>
      </c>
      <c r="D782" s="194" t="s">
        <v>105</v>
      </c>
      <c r="E782" s="631">
        <v>1</v>
      </c>
      <c r="F782" s="632"/>
      <c r="G782" s="198">
        <f>+ROUND(I779*10%,0)</f>
        <v>855</v>
      </c>
      <c r="H782" s="247">
        <f>E782*G782</f>
        <v>855</v>
      </c>
      <c r="I782" s="637">
        <f>SUM(H782:H785)</f>
        <v>855</v>
      </c>
    </row>
    <row r="783" spans="2:9" x14ac:dyDescent="0.2">
      <c r="B783" s="255">
        <v>3</v>
      </c>
      <c r="C783" s="249"/>
      <c r="D783" s="248"/>
      <c r="E783" s="638"/>
      <c r="F783" s="639"/>
      <c r="G783" s="250"/>
      <c r="H783" s="251">
        <f>E783*G783</f>
        <v>0</v>
      </c>
      <c r="I783" s="637"/>
    </row>
    <row r="784" spans="2:9" x14ac:dyDescent="0.2">
      <c r="B784" s="248">
        <v>4</v>
      </c>
      <c r="C784" s="249"/>
      <c r="D784" s="248"/>
      <c r="E784" s="638"/>
      <c r="F784" s="639"/>
      <c r="G784" s="250"/>
      <c r="H784" s="251"/>
      <c r="I784" s="637"/>
    </row>
    <row r="785" spans="2:9" x14ac:dyDescent="0.2">
      <c r="B785" s="248">
        <v>5</v>
      </c>
      <c r="C785" s="249"/>
      <c r="D785" s="248"/>
      <c r="E785" s="638"/>
      <c r="F785" s="639"/>
      <c r="G785" s="250"/>
      <c r="H785" s="252">
        <f>E785*G785</f>
        <v>0</v>
      </c>
      <c r="I785" s="637"/>
    </row>
    <row r="786" spans="2:9" ht="15.75" thickBot="1" x14ac:dyDescent="0.25">
      <c r="B786" s="253" t="s">
        <v>90</v>
      </c>
      <c r="C786" s="253" t="s">
        <v>106</v>
      </c>
      <c r="D786" s="253" t="s">
        <v>92</v>
      </c>
      <c r="E786" s="646" t="s">
        <v>2</v>
      </c>
      <c r="F786" s="647"/>
      <c r="G786" s="253" t="s">
        <v>94</v>
      </c>
      <c r="H786" s="253" t="s">
        <v>99</v>
      </c>
      <c r="I786" s="253" t="s">
        <v>96</v>
      </c>
    </row>
    <row r="787" spans="2:9" x14ac:dyDescent="0.2">
      <c r="B787" s="192">
        <v>1</v>
      </c>
      <c r="C787" s="193"/>
      <c r="D787" s="194"/>
      <c r="E787" s="644"/>
      <c r="F787" s="645"/>
      <c r="G787" s="203"/>
      <c r="H787" s="204">
        <f>+E787*G787</f>
        <v>0</v>
      </c>
      <c r="I787" s="633">
        <f>SUM(H787:H788)</f>
        <v>0</v>
      </c>
    </row>
    <row r="788" spans="2:9" ht="15" thickBot="1" x14ac:dyDescent="0.25">
      <c r="B788" s="205">
        <v>2</v>
      </c>
      <c r="C788" s="206" t="s">
        <v>102</v>
      </c>
      <c r="D788" s="207"/>
      <c r="E788" s="636"/>
      <c r="F788" s="636"/>
      <c r="G788" s="208"/>
      <c r="H788" s="209">
        <f>G788*E788</f>
        <v>0</v>
      </c>
      <c r="I788" s="623"/>
    </row>
    <row r="789" spans="2:9" ht="15.75" thickBot="1" x14ac:dyDescent="0.25">
      <c r="B789" s="217"/>
      <c r="C789" s="218" t="s">
        <v>109</v>
      </c>
      <c r="D789" s="219"/>
      <c r="E789" s="626"/>
      <c r="F789" s="627"/>
      <c r="G789" s="220"/>
      <c r="H789" s="221" t="s">
        <v>102</v>
      </c>
      <c r="I789" s="222">
        <f>I771+I779+I782+I787</f>
        <v>34297.735999999997</v>
      </c>
    </row>
    <row r="790" spans="2:9" x14ac:dyDescent="0.2">
      <c r="B790" s="223"/>
      <c r="C790" s="224"/>
      <c r="D790" s="225"/>
      <c r="E790" s="225" t="s">
        <v>110</v>
      </c>
      <c r="F790" s="225"/>
      <c r="G790" s="226"/>
      <c r="H790" s="227"/>
      <c r="I790" s="228"/>
    </row>
    <row r="791" spans="2:9" x14ac:dyDescent="0.2">
      <c r="B791" s="229"/>
      <c r="C791" s="230"/>
      <c r="D791" s="185"/>
      <c r="E791" s="185"/>
      <c r="F791" s="185"/>
      <c r="G791" s="185"/>
      <c r="H791" s="186"/>
      <c r="I791" s="231"/>
    </row>
    <row r="792" spans="2:9" x14ac:dyDescent="0.2">
      <c r="B792" s="229"/>
      <c r="C792" s="232"/>
      <c r="D792" s="186"/>
      <c r="E792" s="186"/>
      <c r="F792" s="185"/>
      <c r="G792" s="185"/>
      <c r="H792" s="186"/>
      <c r="I792" s="233"/>
    </row>
    <row r="793" spans="2:9" x14ac:dyDescent="0.2">
      <c r="B793" s="234"/>
      <c r="C793" s="185"/>
      <c r="D793" s="186"/>
      <c r="E793" s="186"/>
      <c r="F793" s="628" t="s">
        <v>111</v>
      </c>
      <c r="G793" s="628"/>
      <c r="H793" s="628"/>
      <c r="I793" s="235"/>
    </row>
    <row r="794" spans="2:9" x14ac:dyDescent="0.2">
      <c r="B794" s="234"/>
      <c r="C794" s="236"/>
      <c r="D794" s="186"/>
      <c r="E794" s="186"/>
      <c r="F794" s="236"/>
      <c r="G794" s="236"/>
      <c r="H794" s="236"/>
      <c r="I794" s="233"/>
    </row>
    <row r="795" spans="2:9" ht="15.75" thickBot="1" x14ac:dyDescent="0.25">
      <c r="B795" s="237"/>
      <c r="C795" s="238" t="s">
        <v>112</v>
      </c>
      <c r="D795" s="238"/>
      <c r="E795" s="238"/>
      <c r="F795" s="629" t="s">
        <v>113</v>
      </c>
      <c r="G795" s="630"/>
      <c r="H795" s="630"/>
      <c r="I795" s="239"/>
    </row>
    <row r="797" spans="2:9" ht="15" thickBot="1" x14ac:dyDescent="0.25"/>
    <row r="798" spans="2:9" ht="15.75" x14ac:dyDescent="0.2">
      <c r="B798" s="172"/>
      <c r="C798" s="173"/>
      <c r="D798" s="601" t="s">
        <v>0</v>
      </c>
      <c r="E798" s="602"/>
      <c r="F798" s="602"/>
      <c r="G798" s="602"/>
      <c r="H798" s="602"/>
      <c r="I798" s="603"/>
    </row>
    <row r="799" spans="2:9" ht="15.75" x14ac:dyDescent="0.2">
      <c r="B799" s="174"/>
      <c r="C799" s="175"/>
      <c r="D799" s="604"/>
      <c r="E799" s="605"/>
      <c r="F799" s="605"/>
      <c r="G799" s="605"/>
      <c r="H799" s="605"/>
      <c r="I799" s="606"/>
    </row>
    <row r="800" spans="2:9" ht="15.75" x14ac:dyDescent="0.2">
      <c r="B800" s="174"/>
      <c r="C800" s="175"/>
      <c r="D800" s="604"/>
      <c r="E800" s="607"/>
      <c r="F800" s="607"/>
      <c r="G800" s="607"/>
      <c r="H800" s="607"/>
      <c r="I800" s="606"/>
    </row>
    <row r="801" spans="2:9" ht="15.75" x14ac:dyDescent="0.2">
      <c r="B801" s="174"/>
      <c r="C801" s="175"/>
      <c r="D801" s="176" t="s">
        <v>81</v>
      </c>
      <c r="E801" s="177"/>
      <c r="F801" s="177"/>
      <c r="G801" s="177"/>
      <c r="H801" s="177"/>
      <c r="I801" s="175"/>
    </row>
    <row r="802" spans="2:9" ht="15.75" x14ac:dyDescent="0.2">
      <c r="B802" s="174"/>
      <c r="C802" s="175"/>
      <c r="D802" s="176" t="s">
        <v>82</v>
      </c>
      <c r="E802" s="177"/>
      <c r="F802" s="177"/>
      <c r="G802" s="177"/>
      <c r="H802" s="177"/>
      <c r="I802" s="175"/>
    </row>
    <row r="803" spans="2:9" ht="21" thickBot="1" x14ac:dyDescent="0.25">
      <c r="B803" s="178"/>
      <c r="C803" s="179"/>
      <c r="D803" s="180" t="s">
        <v>83</v>
      </c>
      <c r="E803" s="181"/>
      <c r="F803" s="181"/>
      <c r="G803" s="181"/>
      <c r="H803" s="181"/>
      <c r="I803" s="182"/>
    </row>
    <row r="804" spans="2:9" ht="15" x14ac:dyDescent="0.25">
      <c r="B804" s="183" t="s">
        <v>84</v>
      </c>
      <c r="C804" s="258">
        <v>6.3</v>
      </c>
      <c r="D804" s="185"/>
      <c r="E804" s="185"/>
      <c r="F804" s="185"/>
      <c r="G804" s="185"/>
      <c r="H804" s="186"/>
      <c r="I804" s="187"/>
    </row>
    <row r="805" spans="2:9" ht="15" thickBot="1" x14ac:dyDescent="0.25">
      <c r="B805" s="188" t="s">
        <v>85</v>
      </c>
      <c r="C805" s="608" t="s">
        <v>187</v>
      </c>
      <c r="D805" s="608"/>
      <c r="E805" s="608"/>
      <c r="F805" s="608"/>
      <c r="G805" s="608"/>
      <c r="H805" s="608"/>
      <c r="I805" s="609"/>
    </row>
    <row r="806" spans="2:9" ht="15.75" thickBot="1" x14ac:dyDescent="0.25">
      <c r="B806" s="610" t="s">
        <v>86</v>
      </c>
      <c r="C806" s="602"/>
      <c r="D806" s="602"/>
      <c r="E806" s="602"/>
      <c r="F806" s="602"/>
      <c r="G806" s="602"/>
      <c r="H806" s="602"/>
      <c r="I806" s="603"/>
    </row>
    <row r="807" spans="2:9" x14ac:dyDescent="0.2">
      <c r="B807" s="611" t="s">
        <v>87</v>
      </c>
      <c r="C807" s="613" t="s">
        <v>49</v>
      </c>
      <c r="D807" s="614"/>
      <c r="E807" s="614"/>
      <c r="F807" s="617" t="s">
        <v>88</v>
      </c>
      <c r="G807" s="619" t="s">
        <v>8</v>
      </c>
      <c r="H807" s="617" t="s">
        <v>158</v>
      </c>
      <c r="I807" s="621" t="s">
        <v>186</v>
      </c>
    </row>
    <row r="808" spans="2:9" ht="15" thickBot="1" x14ac:dyDescent="0.25">
      <c r="B808" s="612"/>
      <c r="C808" s="615"/>
      <c r="D808" s="616"/>
      <c r="E808" s="616"/>
      <c r="F808" s="618"/>
      <c r="G808" s="620"/>
      <c r="H808" s="618"/>
      <c r="I808" s="622"/>
    </row>
    <row r="809" spans="2:9" ht="23.25" thickBot="1" x14ac:dyDescent="0.25">
      <c r="B809" s="189" t="s">
        <v>90</v>
      </c>
      <c r="C809" s="190" t="s">
        <v>91</v>
      </c>
      <c r="D809" s="190" t="s">
        <v>92</v>
      </c>
      <c r="E809" s="190" t="s">
        <v>2</v>
      </c>
      <c r="F809" s="190" t="s">
        <v>93</v>
      </c>
      <c r="G809" s="190" t="s">
        <v>94</v>
      </c>
      <c r="H809" s="190" t="s">
        <v>95</v>
      </c>
      <c r="I809" s="191" t="s">
        <v>96</v>
      </c>
    </row>
    <row r="810" spans="2:9" ht="24" x14ac:dyDescent="0.2">
      <c r="B810" s="192">
        <v>1</v>
      </c>
      <c r="C810" s="193" t="s">
        <v>192</v>
      </c>
      <c r="D810" s="199" t="s">
        <v>34</v>
      </c>
      <c r="E810" s="243">
        <v>12.5</v>
      </c>
      <c r="F810" s="242">
        <v>0.05</v>
      </c>
      <c r="G810" s="245">
        <v>4099.9371428571385</v>
      </c>
      <c r="H810" s="198">
        <f t="shared" ref="H810:H817" si="20">(E810*G810)+(E810*G810*F810)</f>
        <v>53811.674999999945</v>
      </c>
      <c r="I810" s="623">
        <f>SUM(H810:H817)</f>
        <v>64097.999999999942</v>
      </c>
    </row>
    <row r="811" spans="2:9" ht="24" x14ac:dyDescent="0.2">
      <c r="B811" s="192">
        <v>2</v>
      </c>
      <c r="C811" s="193" t="s">
        <v>133</v>
      </c>
      <c r="D811" s="199" t="s">
        <v>24</v>
      </c>
      <c r="E811" s="243">
        <v>3.15E-2</v>
      </c>
      <c r="F811" s="242">
        <v>0.05</v>
      </c>
      <c r="G811" s="245">
        <v>311000</v>
      </c>
      <c r="H811" s="198">
        <f t="shared" si="20"/>
        <v>10286.325000000001</v>
      </c>
      <c r="I811" s="623"/>
    </row>
    <row r="812" spans="2:9" x14ac:dyDescent="0.2">
      <c r="B812" s="192">
        <v>3</v>
      </c>
      <c r="C812" s="193"/>
      <c r="D812" s="199"/>
      <c r="E812" s="243"/>
      <c r="F812" s="242"/>
      <c r="G812" s="197"/>
      <c r="H812" s="198">
        <f t="shared" si="20"/>
        <v>0</v>
      </c>
      <c r="I812" s="623"/>
    </row>
    <row r="813" spans="2:9" x14ac:dyDescent="0.2">
      <c r="B813" s="192">
        <v>4</v>
      </c>
      <c r="C813" s="193"/>
      <c r="D813" s="199"/>
      <c r="E813" s="243"/>
      <c r="F813" s="242"/>
      <c r="G813" s="197"/>
      <c r="H813" s="198">
        <f t="shared" si="20"/>
        <v>0</v>
      </c>
      <c r="I813" s="623"/>
    </row>
    <row r="814" spans="2:9" x14ac:dyDescent="0.2">
      <c r="B814" s="192">
        <v>5</v>
      </c>
      <c r="C814" s="193"/>
      <c r="D814" s="199"/>
      <c r="E814" s="243"/>
      <c r="F814" s="242"/>
      <c r="G814" s="197"/>
      <c r="H814" s="198">
        <f t="shared" si="20"/>
        <v>0</v>
      </c>
      <c r="I814" s="623"/>
    </row>
    <row r="815" spans="2:9" x14ac:dyDescent="0.2">
      <c r="B815" s="192">
        <v>6</v>
      </c>
      <c r="C815" s="193"/>
      <c r="D815" s="199"/>
      <c r="E815" s="243"/>
      <c r="F815" s="242"/>
      <c r="G815" s="197"/>
      <c r="H815" s="198">
        <f t="shared" si="20"/>
        <v>0</v>
      </c>
      <c r="I815" s="623"/>
    </row>
    <row r="816" spans="2:9" x14ac:dyDescent="0.2">
      <c r="B816" s="192">
        <v>7</v>
      </c>
      <c r="C816" s="193"/>
      <c r="D816" s="199"/>
      <c r="E816" s="243"/>
      <c r="F816" s="260"/>
      <c r="G816" s="197"/>
      <c r="H816" s="198">
        <f t="shared" si="20"/>
        <v>0</v>
      </c>
      <c r="I816" s="623"/>
    </row>
    <row r="817" spans="2:9" ht="15" thickBot="1" x14ac:dyDescent="0.25">
      <c r="B817" s="192">
        <v>8</v>
      </c>
      <c r="C817" s="193"/>
      <c r="D817" s="199"/>
      <c r="E817" s="200"/>
      <c r="F817" s="201"/>
      <c r="G817" s="197"/>
      <c r="H817" s="198">
        <f t="shared" si="20"/>
        <v>0</v>
      </c>
      <c r="I817" s="623"/>
    </row>
    <row r="818" spans="2:9" ht="15.75" thickBot="1" x14ac:dyDescent="0.25">
      <c r="B818" s="202" t="s">
        <v>90</v>
      </c>
      <c r="C818" s="202" t="s">
        <v>97</v>
      </c>
      <c r="D818" s="202" t="s">
        <v>92</v>
      </c>
      <c r="E818" s="624" t="s">
        <v>2</v>
      </c>
      <c r="F818" s="625"/>
      <c r="G818" s="202" t="s">
        <v>98</v>
      </c>
      <c r="H818" s="202" t="s">
        <v>99</v>
      </c>
      <c r="I818" s="202" t="s">
        <v>96</v>
      </c>
    </row>
    <row r="819" spans="2:9" ht="48" x14ac:dyDescent="0.2">
      <c r="B819" s="192">
        <v>1</v>
      </c>
      <c r="C819" s="193" t="s">
        <v>100</v>
      </c>
      <c r="D819" s="194" t="s">
        <v>101</v>
      </c>
      <c r="E819" s="634">
        <v>0.8</v>
      </c>
      <c r="F819" s="635"/>
      <c r="G819" s="203">
        <v>28682</v>
      </c>
      <c r="H819" s="204">
        <f>G819*E819</f>
        <v>22945.600000000002</v>
      </c>
      <c r="I819" s="633">
        <f>SUM(H819:H820)</f>
        <v>22945.600000000002</v>
      </c>
    </row>
    <row r="820" spans="2:9" ht="15" thickBot="1" x14ac:dyDescent="0.25">
      <c r="B820" s="205">
        <v>2</v>
      </c>
      <c r="C820" s="206" t="s">
        <v>102</v>
      </c>
      <c r="D820" s="207"/>
      <c r="E820" s="636"/>
      <c r="F820" s="636"/>
      <c r="G820" s="208"/>
      <c r="H820" s="209">
        <f>G820*E820</f>
        <v>0</v>
      </c>
      <c r="I820" s="623"/>
    </row>
    <row r="821" spans="2:9" ht="15.75" thickBot="1" x14ac:dyDescent="0.25">
      <c r="B821" s="202" t="s">
        <v>90</v>
      </c>
      <c r="C821" s="202" t="s">
        <v>103</v>
      </c>
      <c r="D821" s="210" t="s">
        <v>92</v>
      </c>
      <c r="E821" s="599" t="s">
        <v>2</v>
      </c>
      <c r="F821" s="600"/>
      <c r="G821" s="211" t="s">
        <v>94</v>
      </c>
      <c r="H821" s="202" t="s">
        <v>95</v>
      </c>
      <c r="I821" s="246" t="s">
        <v>96</v>
      </c>
    </row>
    <row r="822" spans="2:9" ht="24.75" thickBot="1" x14ac:dyDescent="0.25">
      <c r="B822" s="192">
        <v>1</v>
      </c>
      <c r="C822" s="193" t="s">
        <v>104</v>
      </c>
      <c r="D822" s="194" t="s">
        <v>105</v>
      </c>
      <c r="E822" s="631">
        <v>1</v>
      </c>
      <c r="F822" s="632"/>
      <c r="G822" s="198">
        <f>+ROUND(I819*10%,0)</f>
        <v>2295</v>
      </c>
      <c r="H822" s="247">
        <f>E822*G822</f>
        <v>2295</v>
      </c>
      <c r="I822" s="637">
        <f>SUM(H822:H825)</f>
        <v>5495</v>
      </c>
    </row>
    <row r="823" spans="2:9" ht="15" x14ac:dyDescent="0.2">
      <c r="B823" s="205">
        <v>2</v>
      </c>
      <c r="C823" s="213" t="s">
        <v>135</v>
      </c>
      <c r="D823" s="199" t="s">
        <v>256</v>
      </c>
      <c r="E823" s="631">
        <v>2</v>
      </c>
      <c r="F823" s="632"/>
      <c r="G823" s="198">
        <v>1600</v>
      </c>
      <c r="H823" s="247">
        <f>E823*G823</f>
        <v>3200</v>
      </c>
      <c r="I823" s="637"/>
    </row>
    <row r="824" spans="2:9" x14ac:dyDescent="0.2">
      <c r="B824" s="248">
        <v>4</v>
      </c>
      <c r="C824" s="249"/>
      <c r="D824" s="248"/>
      <c r="E824" s="638"/>
      <c r="F824" s="639"/>
      <c r="G824" s="250"/>
      <c r="H824" s="251"/>
      <c r="I824" s="637"/>
    </row>
    <row r="825" spans="2:9" x14ac:dyDescent="0.2">
      <c r="B825" s="248">
        <v>5</v>
      </c>
      <c r="C825" s="249"/>
      <c r="D825" s="248"/>
      <c r="E825" s="638"/>
      <c r="F825" s="639"/>
      <c r="G825" s="250"/>
      <c r="H825" s="252">
        <f>E825*G825</f>
        <v>0</v>
      </c>
      <c r="I825" s="637"/>
    </row>
    <row r="826" spans="2:9" ht="15.75" thickBot="1" x14ac:dyDescent="0.25">
      <c r="B826" s="253" t="s">
        <v>90</v>
      </c>
      <c r="C826" s="253" t="s">
        <v>106</v>
      </c>
      <c r="D826" s="253" t="s">
        <v>92</v>
      </c>
      <c r="E826" s="646" t="s">
        <v>2</v>
      </c>
      <c r="F826" s="647"/>
      <c r="G826" s="253" t="s">
        <v>94</v>
      </c>
      <c r="H826" s="253" t="s">
        <v>99</v>
      </c>
      <c r="I826" s="253" t="s">
        <v>96</v>
      </c>
    </row>
    <row r="827" spans="2:9" x14ac:dyDescent="0.2">
      <c r="B827" s="192">
        <v>1</v>
      </c>
      <c r="C827" s="193"/>
      <c r="D827" s="194"/>
      <c r="E827" s="644"/>
      <c r="F827" s="645"/>
      <c r="G827" s="203"/>
      <c r="H827" s="204">
        <f>+E827*G827</f>
        <v>0</v>
      </c>
      <c r="I827" s="633">
        <f>SUM(H827:H828)</f>
        <v>0</v>
      </c>
    </row>
    <row r="828" spans="2:9" ht="15" thickBot="1" x14ac:dyDescent="0.25">
      <c r="B828" s="205">
        <v>2</v>
      </c>
      <c r="C828" s="206" t="s">
        <v>102</v>
      </c>
      <c r="D828" s="207"/>
      <c r="E828" s="636"/>
      <c r="F828" s="636"/>
      <c r="G828" s="208"/>
      <c r="H828" s="209">
        <f>G828*E828</f>
        <v>0</v>
      </c>
      <c r="I828" s="623"/>
    </row>
    <row r="829" spans="2:9" ht="15.75" thickBot="1" x14ac:dyDescent="0.25">
      <c r="B829" s="217"/>
      <c r="C829" s="218" t="s">
        <v>109</v>
      </c>
      <c r="D829" s="219"/>
      <c r="E829" s="626"/>
      <c r="F829" s="627"/>
      <c r="G829" s="220"/>
      <c r="H829" s="221" t="s">
        <v>102</v>
      </c>
      <c r="I829" s="222">
        <f>I810+I819+I822+I827</f>
        <v>92538.599999999948</v>
      </c>
    </row>
    <row r="830" spans="2:9" x14ac:dyDescent="0.2">
      <c r="B830" s="223"/>
      <c r="C830" s="224"/>
      <c r="D830" s="225"/>
      <c r="E830" s="225" t="s">
        <v>110</v>
      </c>
      <c r="F830" s="225"/>
      <c r="G830" s="226"/>
      <c r="H830" s="227"/>
      <c r="I830" s="228"/>
    </row>
    <row r="831" spans="2:9" x14ac:dyDescent="0.2">
      <c r="B831" s="229"/>
      <c r="C831" s="230"/>
      <c r="D831" s="185"/>
      <c r="E831" s="185"/>
      <c r="F831" s="185"/>
      <c r="G831" s="185"/>
      <c r="H831" s="186"/>
      <c r="I831" s="231"/>
    </row>
    <row r="832" spans="2:9" x14ac:dyDescent="0.2">
      <c r="B832" s="229"/>
      <c r="C832" s="232"/>
      <c r="D832" s="186"/>
      <c r="E832" s="186"/>
      <c r="F832" s="185"/>
      <c r="G832" s="185"/>
      <c r="H832" s="186"/>
      <c r="I832" s="233"/>
    </row>
    <row r="833" spans="2:9" x14ac:dyDescent="0.2">
      <c r="B833" s="234"/>
      <c r="C833" s="185"/>
      <c r="D833" s="186"/>
      <c r="E833" s="186"/>
      <c r="F833" s="628" t="s">
        <v>111</v>
      </c>
      <c r="G833" s="628"/>
      <c r="H833" s="628"/>
      <c r="I833" s="235"/>
    </row>
    <row r="834" spans="2:9" x14ac:dyDescent="0.2">
      <c r="B834" s="234"/>
      <c r="C834" s="236"/>
      <c r="D834" s="186"/>
      <c r="E834" s="186"/>
      <c r="F834" s="236"/>
      <c r="G834" s="236"/>
      <c r="H834" s="236"/>
      <c r="I834" s="233"/>
    </row>
    <row r="835" spans="2:9" ht="15.75" thickBot="1" x14ac:dyDescent="0.25">
      <c r="B835" s="237"/>
      <c r="C835" s="238" t="s">
        <v>112</v>
      </c>
      <c r="D835" s="238"/>
      <c r="E835" s="238"/>
      <c r="F835" s="629" t="s">
        <v>113</v>
      </c>
      <c r="G835" s="630"/>
      <c r="H835" s="630"/>
      <c r="I835" s="239"/>
    </row>
    <row r="837" spans="2:9" ht="15" thickBot="1" x14ac:dyDescent="0.25"/>
    <row r="838" spans="2:9" ht="15.75" x14ac:dyDescent="0.2">
      <c r="B838" s="172"/>
      <c r="C838" s="173"/>
      <c r="D838" s="601" t="s">
        <v>0</v>
      </c>
      <c r="E838" s="602"/>
      <c r="F838" s="602"/>
      <c r="G838" s="602"/>
      <c r="H838" s="602"/>
      <c r="I838" s="603"/>
    </row>
    <row r="839" spans="2:9" ht="15.75" x14ac:dyDescent="0.2">
      <c r="B839" s="174"/>
      <c r="C839" s="175"/>
      <c r="D839" s="604"/>
      <c r="E839" s="605"/>
      <c r="F839" s="605"/>
      <c r="G839" s="605"/>
      <c r="H839" s="605"/>
      <c r="I839" s="606"/>
    </row>
    <row r="840" spans="2:9" ht="15.75" x14ac:dyDescent="0.2">
      <c r="B840" s="174"/>
      <c r="C840" s="175"/>
      <c r="D840" s="604"/>
      <c r="E840" s="607"/>
      <c r="F840" s="607"/>
      <c r="G840" s="607"/>
      <c r="H840" s="607"/>
      <c r="I840" s="606"/>
    </row>
    <row r="841" spans="2:9" ht="15.75" x14ac:dyDescent="0.2">
      <c r="B841" s="174"/>
      <c r="C841" s="175"/>
      <c r="D841" s="176" t="s">
        <v>81</v>
      </c>
      <c r="E841" s="177"/>
      <c r="F841" s="177"/>
      <c r="G841" s="177"/>
      <c r="H841" s="177"/>
      <c r="I841" s="175"/>
    </row>
    <row r="842" spans="2:9" ht="15.75" x14ac:dyDescent="0.2">
      <c r="B842" s="174"/>
      <c r="C842" s="175"/>
      <c r="D842" s="176" t="s">
        <v>82</v>
      </c>
      <c r="E842" s="177"/>
      <c r="F842" s="177"/>
      <c r="G842" s="177"/>
      <c r="H842" s="177"/>
      <c r="I842" s="175"/>
    </row>
    <row r="843" spans="2:9" ht="21" thickBot="1" x14ac:dyDescent="0.25">
      <c r="B843" s="178"/>
      <c r="C843" s="179"/>
      <c r="D843" s="180" t="s">
        <v>83</v>
      </c>
      <c r="E843" s="181"/>
      <c r="F843" s="181"/>
      <c r="G843" s="181"/>
      <c r="H843" s="181"/>
      <c r="I843" s="182"/>
    </row>
    <row r="844" spans="2:9" ht="15" x14ac:dyDescent="0.25">
      <c r="B844" s="183" t="s">
        <v>84</v>
      </c>
      <c r="C844" s="258">
        <v>6.4</v>
      </c>
      <c r="D844" s="185"/>
      <c r="E844" s="185"/>
      <c r="F844" s="185"/>
      <c r="G844" s="185"/>
      <c r="H844" s="186"/>
      <c r="I844" s="187"/>
    </row>
    <row r="845" spans="2:9" ht="15" thickBot="1" x14ac:dyDescent="0.25">
      <c r="B845" s="188" t="s">
        <v>85</v>
      </c>
      <c r="C845" s="608" t="s">
        <v>187</v>
      </c>
      <c r="D845" s="608"/>
      <c r="E845" s="608"/>
      <c r="F845" s="608"/>
      <c r="G845" s="608"/>
      <c r="H845" s="608"/>
      <c r="I845" s="609"/>
    </row>
    <row r="846" spans="2:9" ht="15.75" thickBot="1" x14ac:dyDescent="0.25">
      <c r="B846" s="610" t="s">
        <v>86</v>
      </c>
      <c r="C846" s="602"/>
      <c r="D846" s="602"/>
      <c r="E846" s="602"/>
      <c r="F846" s="602"/>
      <c r="G846" s="602"/>
      <c r="H846" s="602"/>
      <c r="I846" s="603"/>
    </row>
    <row r="847" spans="2:9" ht="40.5" customHeight="1" x14ac:dyDescent="0.2">
      <c r="B847" s="611" t="s">
        <v>87</v>
      </c>
      <c r="C847" s="613" t="s">
        <v>50</v>
      </c>
      <c r="D847" s="614"/>
      <c r="E847" s="614"/>
      <c r="F847" s="617" t="s">
        <v>88</v>
      </c>
      <c r="G847" s="619" t="s">
        <v>7</v>
      </c>
      <c r="H847" s="617" t="s">
        <v>158</v>
      </c>
      <c r="I847" s="621" t="s">
        <v>186</v>
      </c>
    </row>
    <row r="848" spans="2:9" ht="46.5" customHeight="1" thickBot="1" x14ac:dyDescent="0.25">
      <c r="B848" s="612"/>
      <c r="C848" s="615"/>
      <c r="D848" s="616"/>
      <c r="E848" s="616"/>
      <c r="F848" s="618"/>
      <c r="G848" s="620"/>
      <c r="H848" s="618"/>
      <c r="I848" s="622"/>
    </row>
    <row r="849" spans="2:9" ht="23.25" thickBot="1" x14ac:dyDescent="0.25">
      <c r="B849" s="189" t="s">
        <v>90</v>
      </c>
      <c r="C849" s="190" t="s">
        <v>91</v>
      </c>
      <c r="D849" s="190" t="s">
        <v>92</v>
      </c>
      <c r="E849" s="190" t="s">
        <v>2</v>
      </c>
      <c r="F849" s="190" t="s">
        <v>93</v>
      </c>
      <c r="G849" s="190" t="s">
        <v>94</v>
      </c>
      <c r="H849" s="190" t="s">
        <v>95</v>
      </c>
      <c r="I849" s="191" t="s">
        <v>96</v>
      </c>
    </row>
    <row r="850" spans="2:9" x14ac:dyDescent="0.2">
      <c r="B850" s="192">
        <v>1</v>
      </c>
      <c r="C850" s="193" t="s">
        <v>193</v>
      </c>
      <c r="D850" s="199" t="s">
        <v>24</v>
      </c>
      <c r="E850" s="243">
        <f>0.15*0.2</f>
        <v>0.03</v>
      </c>
      <c r="F850" s="242">
        <v>0.05</v>
      </c>
      <c r="G850" s="245">
        <v>407000</v>
      </c>
      <c r="H850" s="198">
        <f t="shared" ref="H850:H857" si="21">(E850*G850)+(E850*G850*F850)</f>
        <v>12820.5</v>
      </c>
      <c r="I850" s="623">
        <f>SUM(H850:H857)</f>
        <v>32203.75</v>
      </c>
    </row>
    <row r="851" spans="2:9" ht="24" x14ac:dyDescent="0.2">
      <c r="B851" s="192">
        <v>2</v>
      </c>
      <c r="C851" s="193" t="s">
        <v>194</v>
      </c>
      <c r="D851" s="199" t="s">
        <v>121</v>
      </c>
      <c r="E851" s="243">
        <v>3.5</v>
      </c>
      <c r="F851" s="242">
        <v>0.05</v>
      </c>
      <c r="G851" s="245">
        <v>4300</v>
      </c>
      <c r="H851" s="198">
        <f t="shared" si="21"/>
        <v>15802.5</v>
      </c>
      <c r="I851" s="623"/>
    </row>
    <row r="852" spans="2:9" x14ac:dyDescent="0.2">
      <c r="B852" s="192">
        <v>3</v>
      </c>
      <c r="C852" s="193" t="s">
        <v>195</v>
      </c>
      <c r="D852" s="199" t="s">
        <v>121</v>
      </c>
      <c r="E852" s="243">
        <v>0.1</v>
      </c>
      <c r="F852" s="242">
        <v>0.05</v>
      </c>
      <c r="G852" s="197">
        <v>9700</v>
      </c>
      <c r="H852" s="198">
        <f t="shared" si="21"/>
        <v>1018.5</v>
      </c>
      <c r="I852" s="623"/>
    </row>
    <row r="853" spans="2:9" x14ac:dyDescent="0.2">
      <c r="B853" s="192">
        <v>4</v>
      </c>
      <c r="C853" s="193" t="s">
        <v>196</v>
      </c>
      <c r="D853" s="199" t="s">
        <v>26</v>
      </c>
      <c r="E853" s="243">
        <v>0.2</v>
      </c>
      <c r="F853" s="242">
        <v>0</v>
      </c>
      <c r="G853" s="197">
        <v>11000</v>
      </c>
      <c r="H853" s="198">
        <f t="shared" si="21"/>
        <v>2200</v>
      </c>
      <c r="I853" s="623"/>
    </row>
    <row r="854" spans="2:9" ht="24" x14ac:dyDescent="0.2">
      <c r="B854" s="192">
        <v>5</v>
      </c>
      <c r="C854" s="193" t="s">
        <v>129</v>
      </c>
      <c r="D854" s="199" t="s">
        <v>121</v>
      </c>
      <c r="E854" s="243">
        <v>0.05</v>
      </c>
      <c r="F854" s="242">
        <v>0.05</v>
      </c>
      <c r="G854" s="197">
        <v>6900</v>
      </c>
      <c r="H854" s="198">
        <f t="shared" si="21"/>
        <v>362.25</v>
      </c>
      <c r="I854" s="623"/>
    </row>
    <row r="855" spans="2:9" x14ac:dyDescent="0.2">
      <c r="B855" s="192">
        <v>6</v>
      </c>
      <c r="C855" s="193"/>
      <c r="D855" s="199"/>
      <c r="E855" s="243"/>
      <c r="F855" s="242"/>
      <c r="G855" s="197"/>
      <c r="H855" s="198">
        <f t="shared" si="21"/>
        <v>0</v>
      </c>
      <c r="I855" s="623"/>
    </row>
    <row r="856" spans="2:9" x14ac:dyDescent="0.2">
      <c r="B856" s="192">
        <v>7</v>
      </c>
      <c r="C856" s="193"/>
      <c r="D856" s="199"/>
      <c r="E856" s="243"/>
      <c r="F856" s="260"/>
      <c r="G856" s="197"/>
      <c r="H856" s="198">
        <f t="shared" si="21"/>
        <v>0</v>
      </c>
      <c r="I856" s="623"/>
    </row>
    <row r="857" spans="2:9" ht="15" thickBot="1" x14ac:dyDescent="0.25">
      <c r="B857" s="192">
        <v>8</v>
      </c>
      <c r="C857" s="193"/>
      <c r="D857" s="199"/>
      <c r="E857" s="200"/>
      <c r="F857" s="201"/>
      <c r="G857" s="197"/>
      <c r="H857" s="198">
        <f t="shared" si="21"/>
        <v>0</v>
      </c>
      <c r="I857" s="623"/>
    </row>
    <row r="858" spans="2:9" ht="15.75" thickBot="1" x14ac:dyDescent="0.25">
      <c r="B858" s="202" t="s">
        <v>90</v>
      </c>
      <c r="C858" s="202" t="s">
        <v>97</v>
      </c>
      <c r="D858" s="202" t="s">
        <v>92</v>
      </c>
      <c r="E858" s="624" t="s">
        <v>2</v>
      </c>
      <c r="F858" s="625"/>
      <c r="G858" s="202" t="s">
        <v>98</v>
      </c>
      <c r="H858" s="202" t="s">
        <v>99</v>
      </c>
      <c r="I858" s="202" t="s">
        <v>96</v>
      </c>
    </row>
    <row r="859" spans="2:9" ht="48" x14ac:dyDescent="0.2">
      <c r="B859" s="192">
        <v>1</v>
      </c>
      <c r="C859" s="193" t="s">
        <v>100</v>
      </c>
      <c r="D859" s="194" t="s">
        <v>101</v>
      </c>
      <c r="E859" s="634">
        <v>0.5</v>
      </c>
      <c r="F859" s="635"/>
      <c r="G859" s="203">
        <v>28682</v>
      </c>
      <c r="H859" s="204">
        <f>G859*E859</f>
        <v>14341</v>
      </c>
      <c r="I859" s="633">
        <f>SUM(H859:H860)</f>
        <v>14341</v>
      </c>
    </row>
    <row r="860" spans="2:9" ht="15" thickBot="1" x14ac:dyDescent="0.25">
      <c r="B860" s="205">
        <v>2</v>
      </c>
      <c r="C860" s="206" t="s">
        <v>102</v>
      </c>
      <c r="D860" s="207"/>
      <c r="E860" s="636"/>
      <c r="F860" s="636"/>
      <c r="G860" s="208"/>
      <c r="H860" s="209">
        <f>G860*E860</f>
        <v>0</v>
      </c>
      <c r="I860" s="623"/>
    </row>
    <row r="861" spans="2:9" ht="15.75" thickBot="1" x14ac:dyDescent="0.25">
      <c r="B861" s="202" t="s">
        <v>90</v>
      </c>
      <c r="C861" s="202" t="s">
        <v>103</v>
      </c>
      <c r="D861" s="210" t="s">
        <v>92</v>
      </c>
      <c r="E861" s="599" t="s">
        <v>2</v>
      </c>
      <c r="F861" s="600"/>
      <c r="G861" s="211" t="s">
        <v>94</v>
      </c>
      <c r="H861" s="202" t="s">
        <v>95</v>
      </c>
      <c r="I861" s="246" t="s">
        <v>96</v>
      </c>
    </row>
    <row r="862" spans="2:9" ht="24.75" thickBot="1" x14ac:dyDescent="0.25">
      <c r="B862" s="192">
        <v>1</v>
      </c>
      <c r="C862" s="193" t="s">
        <v>104</v>
      </c>
      <c r="D862" s="194" t="s">
        <v>105</v>
      </c>
      <c r="E862" s="631">
        <v>1</v>
      </c>
      <c r="F862" s="632"/>
      <c r="G862" s="198">
        <f>+ROUND(I859*5%,0)</f>
        <v>717</v>
      </c>
      <c r="H862" s="247">
        <f>E862*G862</f>
        <v>717</v>
      </c>
      <c r="I862" s="637">
        <f>SUM(H862:H864)</f>
        <v>6277</v>
      </c>
    </row>
    <row r="863" spans="2:9" ht="15" x14ac:dyDescent="0.2">
      <c r="B863" s="205">
        <v>2</v>
      </c>
      <c r="C863" s="213" t="s">
        <v>135</v>
      </c>
      <c r="D863" s="199" t="s">
        <v>256</v>
      </c>
      <c r="E863" s="631">
        <v>1</v>
      </c>
      <c r="F863" s="632"/>
      <c r="G863" s="198">
        <v>1600</v>
      </c>
      <c r="H863" s="247">
        <f>E863*G863</f>
        <v>1600</v>
      </c>
      <c r="I863" s="637"/>
    </row>
    <row r="864" spans="2:9" ht="24" x14ac:dyDescent="0.2">
      <c r="B864" s="248">
        <v>5</v>
      </c>
      <c r="C864" s="249" t="s">
        <v>197</v>
      </c>
      <c r="D864" s="199" t="s">
        <v>256</v>
      </c>
      <c r="E864" s="638">
        <v>0.06</v>
      </c>
      <c r="F864" s="639"/>
      <c r="G864" s="250">
        <v>66000</v>
      </c>
      <c r="H864" s="252">
        <f>E864*G864</f>
        <v>3960</v>
      </c>
      <c r="I864" s="637"/>
    </row>
    <row r="865" spans="2:9" ht="15.75" thickBot="1" x14ac:dyDescent="0.25">
      <c r="B865" s="253" t="s">
        <v>90</v>
      </c>
      <c r="C865" s="253" t="s">
        <v>106</v>
      </c>
      <c r="D865" s="253" t="s">
        <v>92</v>
      </c>
      <c r="E865" s="646" t="s">
        <v>2</v>
      </c>
      <c r="F865" s="647"/>
      <c r="G865" s="253" t="s">
        <v>94</v>
      </c>
      <c r="H865" s="253" t="s">
        <v>99</v>
      </c>
      <c r="I865" s="253" t="s">
        <v>96</v>
      </c>
    </row>
    <row r="866" spans="2:9" x14ac:dyDescent="0.2">
      <c r="B866" s="192">
        <v>1</v>
      </c>
      <c r="C866" s="193"/>
      <c r="D866" s="194"/>
      <c r="E866" s="644"/>
      <c r="F866" s="645"/>
      <c r="G866" s="203"/>
      <c r="H866" s="204">
        <f>+E866*G866</f>
        <v>0</v>
      </c>
      <c r="I866" s="633">
        <f>SUM(H866:H867)</f>
        <v>0</v>
      </c>
    </row>
    <row r="867" spans="2:9" ht="15" thickBot="1" x14ac:dyDescent="0.25">
      <c r="B867" s="205">
        <v>2</v>
      </c>
      <c r="C867" s="206" t="s">
        <v>102</v>
      </c>
      <c r="D867" s="207"/>
      <c r="E867" s="636"/>
      <c r="F867" s="636"/>
      <c r="G867" s="208"/>
      <c r="H867" s="209">
        <f>G867*E867</f>
        <v>0</v>
      </c>
      <c r="I867" s="623"/>
    </row>
    <row r="868" spans="2:9" ht="15.75" thickBot="1" x14ac:dyDescent="0.25">
      <c r="B868" s="217"/>
      <c r="C868" s="218" t="s">
        <v>109</v>
      </c>
      <c r="D868" s="219"/>
      <c r="E868" s="626"/>
      <c r="F868" s="627"/>
      <c r="G868" s="220"/>
      <c r="H868" s="221" t="s">
        <v>102</v>
      </c>
      <c r="I868" s="222">
        <f>I850+I859+I862+I866</f>
        <v>52821.75</v>
      </c>
    </row>
    <row r="869" spans="2:9" x14ac:dyDescent="0.2">
      <c r="B869" s="223"/>
      <c r="C869" s="224"/>
      <c r="D869" s="225"/>
      <c r="E869" s="225" t="s">
        <v>110</v>
      </c>
      <c r="F869" s="225"/>
      <c r="G869" s="226"/>
      <c r="H869" s="227"/>
      <c r="I869" s="228"/>
    </row>
    <row r="870" spans="2:9" x14ac:dyDescent="0.2">
      <c r="B870" s="229"/>
      <c r="C870" s="230"/>
      <c r="D870" s="185"/>
      <c r="E870" s="185"/>
      <c r="F870" s="185"/>
      <c r="G870" s="185"/>
      <c r="H870" s="186"/>
      <c r="I870" s="231"/>
    </row>
    <row r="871" spans="2:9" x14ac:dyDescent="0.2">
      <c r="B871" s="229"/>
      <c r="C871" s="232"/>
      <c r="D871" s="186"/>
      <c r="E871" s="186"/>
      <c r="F871" s="185"/>
      <c r="G871" s="185"/>
      <c r="H871" s="186"/>
      <c r="I871" s="233"/>
    </row>
    <row r="872" spans="2:9" x14ac:dyDescent="0.2">
      <c r="B872" s="234"/>
      <c r="C872" s="185"/>
      <c r="D872" s="186"/>
      <c r="E872" s="186"/>
      <c r="F872" s="628" t="s">
        <v>111</v>
      </c>
      <c r="G872" s="628"/>
      <c r="H872" s="628"/>
      <c r="I872" s="235"/>
    </row>
    <row r="873" spans="2:9" x14ac:dyDescent="0.2">
      <c r="B873" s="234"/>
      <c r="C873" s="236"/>
      <c r="D873" s="186"/>
      <c r="E873" s="186"/>
      <c r="F873" s="236"/>
      <c r="G873" s="236"/>
      <c r="H873" s="236"/>
      <c r="I873" s="233"/>
    </row>
    <row r="874" spans="2:9" ht="15.75" thickBot="1" x14ac:dyDescent="0.25">
      <c r="B874" s="237"/>
      <c r="C874" s="238" t="s">
        <v>112</v>
      </c>
      <c r="D874" s="238"/>
      <c r="E874" s="238"/>
      <c r="F874" s="629" t="s">
        <v>113</v>
      </c>
      <c r="G874" s="630"/>
      <c r="H874" s="630"/>
      <c r="I874" s="239"/>
    </row>
    <row r="876" spans="2:9" ht="15" thickBot="1" x14ac:dyDescent="0.25"/>
    <row r="877" spans="2:9" ht="15.75" x14ac:dyDescent="0.2">
      <c r="B877" s="172"/>
      <c r="C877" s="173"/>
      <c r="D877" s="601" t="s">
        <v>0</v>
      </c>
      <c r="E877" s="602"/>
      <c r="F877" s="602"/>
      <c r="G877" s="602"/>
      <c r="H877" s="602"/>
      <c r="I877" s="603"/>
    </row>
    <row r="878" spans="2:9" ht="15.75" x14ac:dyDescent="0.2">
      <c r="B878" s="174"/>
      <c r="C878" s="175"/>
      <c r="D878" s="604"/>
      <c r="E878" s="605"/>
      <c r="F878" s="605"/>
      <c r="G878" s="605"/>
      <c r="H878" s="605"/>
      <c r="I878" s="606"/>
    </row>
    <row r="879" spans="2:9" ht="15.75" x14ac:dyDescent="0.2">
      <c r="B879" s="174"/>
      <c r="C879" s="175"/>
      <c r="D879" s="604"/>
      <c r="E879" s="607"/>
      <c r="F879" s="607"/>
      <c r="G879" s="607"/>
      <c r="H879" s="607"/>
      <c r="I879" s="606"/>
    </row>
    <row r="880" spans="2:9" ht="15.75" x14ac:dyDescent="0.2">
      <c r="B880" s="174"/>
      <c r="C880" s="175"/>
      <c r="D880" s="176" t="s">
        <v>81</v>
      </c>
      <c r="E880" s="177"/>
      <c r="F880" s="177"/>
      <c r="G880" s="177"/>
      <c r="H880" s="177"/>
      <c r="I880" s="175"/>
    </row>
    <row r="881" spans="2:9" ht="15.75" x14ac:dyDescent="0.2">
      <c r="B881" s="174"/>
      <c r="C881" s="175"/>
      <c r="D881" s="176" t="s">
        <v>82</v>
      </c>
      <c r="E881" s="177"/>
      <c r="F881" s="177"/>
      <c r="G881" s="177"/>
      <c r="H881" s="177"/>
      <c r="I881" s="175"/>
    </row>
    <row r="882" spans="2:9" ht="21" thickBot="1" x14ac:dyDescent="0.25">
      <c r="B882" s="178"/>
      <c r="C882" s="179"/>
      <c r="D882" s="180" t="s">
        <v>83</v>
      </c>
      <c r="E882" s="181"/>
      <c r="F882" s="181"/>
      <c r="G882" s="181"/>
      <c r="H882" s="181"/>
      <c r="I882" s="182"/>
    </row>
    <row r="883" spans="2:9" ht="15" x14ac:dyDescent="0.25">
      <c r="B883" s="183" t="s">
        <v>84</v>
      </c>
      <c r="C883" s="258">
        <v>6.5</v>
      </c>
      <c r="D883" s="185"/>
      <c r="E883" s="185"/>
      <c r="F883" s="185"/>
      <c r="G883" s="185"/>
      <c r="H883" s="186"/>
      <c r="I883" s="187"/>
    </row>
    <row r="884" spans="2:9" ht="15" thickBot="1" x14ac:dyDescent="0.25">
      <c r="B884" s="188" t="s">
        <v>85</v>
      </c>
      <c r="C884" s="608" t="s">
        <v>187</v>
      </c>
      <c r="D884" s="608"/>
      <c r="E884" s="608"/>
      <c r="F884" s="608"/>
      <c r="G884" s="608"/>
      <c r="H884" s="608"/>
      <c r="I884" s="609"/>
    </row>
    <row r="885" spans="2:9" ht="15.75" thickBot="1" x14ac:dyDescent="0.25">
      <c r="B885" s="610" t="s">
        <v>86</v>
      </c>
      <c r="C885" s="602"/>
      <c r="D885" s="602"/>
      <c r="E885" s="602"/>
      <c r="F885" s="602"/>
      <c r="G885" s="602"/>
      <c r="H885" s="602"/>
      <c r="I885" s="603"/>
    </row>
    <row r="886" spans="2:9" ht="50.25" customHeight="1" x14ac:dyDescent="0.2">
      <c r="B886" s="611" t="s">
        <v>87</v>
      </c>
      <c r="C886" s="613" t="s">
        <v>51</v>
      </c>
      <c r="D886" s="614"/>
      <c r="E886" s="614"/>
      <c r="F886" s="617" t="s">
        <v>88</v>
      </c>
      <c r="G886" s="619" t="s">
        <v>7</v>
      </c>
      <c r="H886" s="617" t="s">
        <v>158</v>
      </c>
      <c r="I886" s="621" t="s">
        <v>186</v>
      </c>
    </row>
    <row r="887" spans="2:9" ht="24.75" customHeight="1" thickBot="1" x14ac:dyDescent="0.25">
      <c r="B887" s="612"/>
      <c r="C887" s="615"/>
      <c r="D887" s="616"/>
      <c r="E887" s="616"/>
      <c r="F887" s="618"/>
      <c r="G887" s="620"/>
      <c r="H887" s="618"/>
      <c r="I887" s="622"/>
    </row>
    <row r="888" spans="2:9" ht="23.25" thickBot="1" x14ac:dyDescent="0.25">
      <c r="B888" s="189" t="s">
        <v>90</v>
      </c>
      <c r="C888" s="190" t="s">
        <v>91</v>
      </c>
      <c r="D888" s="190" t="s">
        <v>92</v>
      </c>
      <c r="E888" s="190" t="s">
        <v>2</v>
      </c>
      <c r="F888" s="190" t="s">
        <v>93</v>
      </c>
      <c r="G888" s="190" t="s">
        <v>94</v>
      </c>
      <c r="H888" s="190" t="s">
        <v>95</v>
      </c>
      <c r="I888" s="191" t="s">
        <v>96</v>
      </c>
    </row>
    <row r="889" spans="2:9" x14ac:dyDescent="0.2">
      <c r="B889" s="192">
        <v>1</v>
      </c>
      <c r="C889" s="193" t="s">
        <v>193</v>
      </c>
      <c r="D889" s="199" t="s">
        <v>24</v>
      </c>
      <c r="E889" s="243">
        <v>0.03</v>
      </c>
      <c r="F889" s="242">
        <v>0.05</v>
      </c>
      <c r="G889" s="245">
        <v>407000</v>
      </c>
      <c r="H889" s="198">
        <f t="shared" ref="H889:H896" si="22">(E889*G889)+(E889*G889*F889)</f>
        <v>12820.5</v>
      </c>
      <c r="I889" s="623">
        <f>SUM(H889:H896)</f>
        <v>32203.75</v>
      </c>
    </row>
    <row r="890" spans="2:9" ht="24" x14ac:dyDescent="0.2">
      <c r="B890" s="192">
        <v>2</v>
      </c>
      <c r="C890" s="193" t="s">
        <v>194</v>
      </c>
      <c r="D890" s="199" t="s">
        <v>121</v>
      </c>
      <c r="E890" s="243">
        <v>3.5</v>
      </c>
      <c r="F890" s="242">
        <v>0.05</v>
      </c>
      <c r="G890" s="245">
        <v>4300</v>
      </c>
      <c r="H890" s="198">
        <f t="shared" si="22"/>
        <v>15802.5</v>
      </c>
      <c r="I890" s="623"/>
    </row>
    <row r="891" spans="2:9" x14ac:dyDescent="0.2">
      <c r="B891" s="192">
        <v>3</v>
      </c>
      <c r="C891" s="193" t="s">
        <v>195</v>
      </c>
      <c r="D891" s="199" t="s">
        <v>121</v>
      </c>
      <c r="E891" s="243">
        <v>0.1</v>
      </c>
      <c r="F891" s="242">
        <v>0.05</v>
      </c>
      <c r="G891" s="197">
        <v>9700</v>
      </c>
      <c r="H891" s="198">
        <f t="shared" si="22"/>
        <v>1018.5</v>
      </c>
      <c r="I891" s="623"/>
    </row>
    <row r="892" spans="2:9" x14ac:dyDescent="0.2">
      <c r="B892" s="192">
        <v>4</v>
      </c>
      <c r="C892" s="193" t="s">
        <v>196</v>
      </c>
      <c r="D892" s="199" t="s">
        <v>26</v>
      </c>
      <c r="E892" s="243">
        <v>0.2</v>
      </c>
      <c r="F892" s="242">
        <v>0</v>
      </c>
      <c r="G892" s="197">
        <v>11000</v>
      </c>
      <c r="H892" s="198">
        <f t="shared" si="22"/>
        <v>2200</v>
      </c>
      <c r="I892" s="623"/>
    </row>
    <row r="893" spans="2:9" ht="24" x14ac:dyDescent="0.2">
      <c r="B893" s="192">
        <v>5</v>
      </c>
      <c r="C893" s="193" t="s">
        <v>129</v>
      </c>
      <c r="D893" s="199" t="s">
        <v>121</v>
      </c>
      <c r="E893" s="243">
        <v>0.05</v>
      </c>
      <c r="F893" s="242">
        <v>0.05</v>
      </c>
      <c r="G893" s="197">
        <v>6900</v>
      </c>
      <c r="H893" s="198">
        <f t="shared" si="22"/>
        <v>362.25</v>
      </c>
      <c r="I893" s="623"/>
    </row>
    <row r="894" spans="2:9" x14ac:dyDescent="0.2">
      <c r="B894" s="192">
        <v>6</v>
      </c>
      <c r="C894" s="193"/>
      <c r="D894" s="199"/>
      <c r="E894" s="243"/>
      <c r="F894" s="242"/>
      <c r="G894" s="197"/>
      <c r="H894" s="198">
        <f t="shared" si="22"/>
        <v>0</v>
      </c>
      <c r="I894" s="623"/>
    </row>
    <row r="895" spans="2:9" x14ac:dyDescent="0.2">
      <c r="B895" s="192">
        <v>7</v>
      </c>
      <c r="C895" s="193"/>
      <c r="D895" s="199"/>
      <c r="E895" s="243"/>
      <c r="F895" s="260"/>
      <c r="G895" s="197"/>
      <c r="H895" s="198">
        <f t="shared" si="22"/>
        <v>0</v>
      </c>
      <c r="I895" s="623"/>
    </row>
    <row r="896" spans="2:9" ht="15" thickBot="1" x14ac:dyDescent="0.25">
      <c r="B896" s="192">
        <v>8</v>
      </c>
      <c r="C896" s="193"/>
      <c r="D896" s="199"/>
      <c r="E896" s="200"/>
      <c r="F896" s="201"/>
      <c r="G896" s="197"/>
      <c r="H896" s="198">
        <f t="shared" si="22"/>
        <v>0</v>
      </c>
      <c r="I896" s="623"/>
    </row>
    <row r="897" spans="2:9" ht="15.75" thickBot="1" x14ac:dyDescent="0.25">
      <c r="B897" s="202" t="s">
        <v>90</v>
      </c>
      <c r="C897" s="202" t="s">
        <v>97</v>
      </c>
      <c r="D897" s="202" t="s">
        <v>92</v>
      </c>
      <c r="E897" s="624" t="s">
        <v>2</v>
      </c>
      <c r="F897" s="625"/>
      <c r="G897" s="202" t="s">
        <v>98</v>
      </c>
      <c r="H897" s="202" t="s">
        <v>99</v>
      </c>
      <c r="I897" s="202" t="s">
        <v>96</v>
      </c>
    </row>
    <row r="898" spans="2:9" ht="48" x14ac:dyDescent="0.2">
      <c r="B898" s="192">
        <v>1</v>
      </c>
      <c r="C898" s="193" t="s">
        <v>100</v>
      </c>
      <c r="D898" s="194" t="s">
        <v>101</v>
      </c>
      <c r="E898" s="634">
        <v>0.45186428571428566</v>
      </c>
      <c r="F898" s="635"/>
      <c r="G898" s="203">
        <v>28682</v>
      </c>
      <c r="H898" s="204">
        <f>G898*E898</f>
        <v>12960.371442857142</v>
      </c>
      <c r="I898" s="633">
        <f>SUM(H898:H899)</f>
        <v>12960.371442857142</v>
      </c>
    </row>
    <row r="899" spans="2:9" ht="15" thickBot="1" x14ac:dyDescent="0.25">
      <c r="B899" s="205">
        <v>2</v>
      </c>
      <c r="C899" s="206" t="s">
        <v>102</v>
      </c>
      <c r="D899" s="207"/>
      <c r="E899" s="636"/>
      <c r="F899" s="636"/>
      <c r="G899" s="208"/>
      <c r="H899" s="209">
        <f>G899*E899</f>
        <v>0</v>
      </c>
      <c r="I899" s="623"/>
    </row>
    <row r="900" spans="2:9" ht="15.75" thickBot="1" x14ac:dyDescent="0.25">
      <c r="B900" s="202" t="s">
        <v>90</v>
      </c>
      <c r="C900" s="202" t="s">
        <v>103</v>
      </c>
      <c r="D900" s="210" t="s">
        <v>92</v>
      </c>
      <c r="E900" s="599" t="s">
        <v>2</v>
      </c>
      <c r="F900" s="600"/>
      <c r="G900" s="211" t="s">
        <v>94</v>
      </c>
      <c r="H900" s="202" t="s">
        <v>95</v>
      </c>
      <c r="I900" s="246" t="s">
        <v>96</v>
      </c>
    </row>
    <row r="901" spans="2:9" ht="24.75" thickBot="1" x14ac:dyDescent="0.25">
      <c r="B901" s="192">
        <v>1</v>
      </c>
      <c r="C901" s="193" t="s">
        <v>104</v>
      </c>
      <c r="D901" s="194" t="s">
        <v>105</v>
      </c>
      <c r="E901" s="631">
        <v>1</v>
      </c>
      <c r="F901" s="632"/>
      <c r="G901" s="198">
        <f>+ROUND(I898*10%,0)</f>
        <v>1296</v>
      </c>
      <c r="H901" s="247">
        <f>E901*G901</f>
        <v>1296</v>
      </c>
      <c r="I901" s="637">
        <f>SUM(H901:H903)</f>
        <v>8836</v>
      </c>
    </row>
    <row r="902" spans="2:9" ht="15" x14ac:dyDescent="0.2">
      <c r="B902" s="205">
        <v>2</v>
      </c>
      <c r="C902" s="213" t="s">
        <v>135</v>
      </c>
      <c r="D902" s="199" t="s">
        <v>256</v>
      </c>
      <c r="E902" s="631">
        <v>1</v>
      </c>
      <c r="F902" s="632"/>
      <c r="G902" s="198">
        <v>1600</v>
      </c>
      <c r="H902" s="247">
        <f>E902*G902</f>
        <v>1600</v>
      </c>
      <c r="I902" s="637"/>
    </row>
    <row r="903" spans="2:9" ht="24" x14ac:dyDescent="0.2">
      <c r="B903" s="248">
        <v>5</v>
      </c>
      <c r="C903" s="249" t="s">
        <v>197</v>
      </c>
      <c r="D903" s="199" t="s">
        <v>256</v>
      </c>
      <c r="E903" s="638">
        <v>0.09</v>
      </c>
      <c r="F903" s="639"/>
      <c r="G903" s="250">
        <v>66000</v>
      </c>
      <c r="H903" s="252">
        <f>E903*G903</f>
        <v>5940</v>
      </c>
      <c r="I903" s="637"/>
    </row>
    <row r="904" spans="2:9" ht="15.75" thickBot="1" x14ac:dyDescent="0.25">
      <c r="B904" s="253" t="s">
        <v>90</v>
      </c>
      <c r="C904" s="253" t="s">
        <v>106</v>
      </c>
      <c r="D904" s="253" t="s">
        <v>92</v>
      </c>
      <c r="E904" s="646" t="s">
        <v>2</v>
      </c>
      <c r="F904" s="647"/>
      <c r="G904" s="253" t="s">
        <v>94</v>
      </c>
      <c r="H904" s="253" t="s">
        <v>99</v>
      </c>
      <c r="I904" s="253" t="s">
        <v>96</v>
      </c>
    </row>
    <row r="905" spans="2:9" x14ac:dyDescent="0.2">
      <c r="B905" s="192">
        <v>1</v>
      </c>
      <c r="C905" s="193"/>
      <c r="D905" s="194"/>
      <c r="E905" s="644"/>
      <c r="F905" s="645"/>
      <c r="G905" s="203"/>
      <c r="H905" s="204">
        <f>+E905*G905</f>
        <v>0</v>
      </c>
      <c r="I905" s="633">
        <f>SUM(H905:H906)</f>
        <v>0</v>
      </c>
    </row>
    <row r="906" spans="2:9" ht="15" thickBot="1" x14ac:dyDescent="0.25">
      <c r="B906" s="205">
        <v>2</v>
      </c>
      <c r="C906" s="206" t="s">
        <v>102</v>
      </c>
      <c r="D906" s="207"/>
      <c r="E906" s="636"/>
      <c r="F906" s="636"/>
      <c r="G906" s="208"/>
      <c r="H906" s="209">
        <f>G906*E906</f>
        <v>0</v>
      </c>
      <c r="I906" s="623"/>
    </row>
    <row r="907" spans="2:9" ht="15.75" thickBot="1" x14ac:dyDescent="0.25">
      <c r="B907" s="217"/>
      <c r="C907" s="218" t="s">
        <v>109</v>
      </c>
      <c r="D907" s="219"/>
      <c r="E907" s="626"/>
      <c r="F907" s="627"/>
      <c r="G907" s="220"/>
      <c r="H907" s="221" t="s">
        <v>102</v>
      </c>
      <c r="I907" s="222">
        <f>I889+I898+I901+I905</f>
        <v>54000.12144285714</v>
      </c>
    </row>
    <row r="908" spans="2:9" x14ac:dyDescent="0.2">
      <c r="B908" s="223"/>
      <c r="C908" s="224"/>
      <c r="D908" s="225"/>
      <c r="E908" s="225" t="s">
        <v>110</v>
      </c>
      <c r="F908" s="225"/>
      <c r="G908" s="226"/>
      <c r="H908" s="227"/>
      <c r="I908" s="228"/>
    </row>
    <row r="909" spans="2:9" x14ac:dyDescent="0.2">
      <c r="B909" s="229"/>
      <c r="C909" s="230"/>
      <c r="D909" s="185"/>
      <c r="E909" s="185"/>
      <c r="F909" s="185"/>
      <c r="G909" s="185"/>
      <c r="H909" s="186"/>
      <c r="I909" s="231"/>
    </row>
    <row r="910" spans="2:9" x14ac:dyDescent="0.2">
      <c r="B910" s="229"/>
      <c r="C910" s="232"/>
      <c r="D910" s="186"/>
      <c r="E910" s="186"/>
      <c r="F910" s="185"/>
      <c r="G910" s="185"/>
      <c r="H910" s="186"/>
      <c r="I910" s="233"/>
    </row>
    <row r="911" spans="2:9" x14ac:dyDescent="0.2">
      <c r="B911" s="234"/>
      <c r="C911" s="185"/>
      <c r="D911" s="186"/>
      <c r="E911" s="186"/>
      <c r="F911" s="628" t="s">
        <v>111</v>
      </c>
      <c r="G911" s="628"/>
      <c r="H911" s="628"/>
      <c r="I911" s="235"/>
    </row>
    <row r="912" spans="2:9" x14ac:dyDescent="0.2">
      <c r="B912" s="234"/>
      <c r="C912" s="236"/>
      <c r="D912" s="186"/>
      <c r="E912" s="186"/>
      <c r="F912" s="236"/>
      <c r="G912" s="236"/>
      <c r="H912" s="236"/>
      <c r="I912" s="233"/>
    </row>
    <row r="913" spans="2:9" ht="15.75" thickBot="1" x14ac:dyDescent="0.25">
      <c r="B913" s="237"/>
      <c r="C913" s="238" t="s">
        <v>112</v>
      </c>
      <c r="D913" s="238"/>
      <c r="E913" s="238"/>
      <c r="F913" s="629" t="s">
        <v>113</v>
      </c>
      <c r="G913" s="630"/>
      <c r="H913" s="630"/>
      <c r="I913" s="239"/>
    </row>
    <row r="915" spans="2:9" ht="15" thickBot="1" x14ac:dyDescent="0.25"/>
    <row r="916" spans="2:9" ht="15.75" x14ac:dyDescent="0.2">
      <c r="B916" s="172"/>
      <c r="C916" s="173"/>
      <c r="D916" s="601" t="s">
        <v>0</v>
      </c>
      <c r="E916" s="602"/>
      <c r="F916" s="602"/>
      <c r="G916" s="602"/>
      <c r="H916" s="602"/>
      <c r="I916" s="603"/>
    </row>
    <row r="917" spans="2:9" ht="15.75" x14ac:dyDescent="0.2">
      <c r="B917" s="174"/>
      <c r="C917" s="175"/>
      <c r="D917" s="604"/>
      <c r="E917" s="605"/>
      <c r="F917" s="605"/>
      <c r="G917" s="605"/>
      <c r="H917" s="605"/>
      <c r="I917" s="606"/>
    </row>
    <row r="918" spans="2:9" ht="15.75" x14ac:dyDescent="0.2">
      <c r="B918" s="174"/>
      <c r="C918" s="175"/>
      <c r="D918" s="604"/>
      <c r="E918" s="607"/>
      <c r="F918" s="607"/>
      <c r="G918" s="607"/>
      <c r="H918" s="607"/>
      <c r="I918" s="606"/>
    </row>
    <row r="919" spans="2:9" ht="15.75" x14ac:dyDescent="0.2">
      <c r="B919" s="174"/>
      <c r="C919" s="175"/>
      <c r="D919" s="176" t="s">
        <v>81</v>
      </c>
      <c r="E919" s="177"/>
      <c r="F919" s="177"/>
      <c r="G919" s="177"/>
      <c r="H919" s="177"/>
      <c r="I919" s="175"/>
    </row>
    <row r="920" spans="2:9" ht="15.75" x14ac:dyDescent="0.2">
      <c r="B920" s="174"/>
      <c r="C920" s="175"/>
      <c r="D920" s="176" t="s">
        <v>82</v>
      </c>
      <c r="E920" s="177"/>
      <c r="F920" s="177"/>
      <c r="G920" s="177"/>
      <c r="H920" s="177"/>
      <c r="I920" s="175"/>
    </row>
    <row r="921" spans="2:9" ht="21" thickBot="1" x14ac:dyDescent="0.25">
      <c r="B921" s="178"/>
      <c r="C921" s="179"/>
      <c r="D921" s="180" t="s">
        <v>83</v>
      </c>
      <c r="E921" s="181"/>
      <c r="F921" s="181"/>
      <c r="G921" s="181"/>
      <c r="H921" s="181"/>
      <c r="I921" s="182"/>
    </row>
    <row r="922" spans="2:9" ht="15" x14ac:dyDescent="0.25">
      <c r="B922" s="183" t="s">
        <v>84</v>
      </c>
      <c r="C922" s="258">
        <v>6.6</v>
      </c>
      <c r="D922" s="185"/>
      <c r="E922" s="185"/>
      <c r="F922" s="185"/>
      <c r="G922" s="185"/>
      <c r="H922" s="186"/>
      <c r="I922" s="187"/>
    </row>
    <row r="923" spans="2:9" ht="15" thickBot="1" x14ac:dyDescent="0.25">
      <c r="B923" s="188" t="s">
        <v>85</v>
      </c>
      <c r="C923" s="608" t="s">
        <v>187</v>
      </c>
      <c r="D923" s="608"/>
      <c r="E923" s="608"/>
      <c r="F923" s="608"/>
      <c r="G923" s="608"/>
      <c r="H923" s="608"/>
      <c r="I923" s="609"/>
    </row>
    <row r="924" spans="2:9" ht="15.75" thickBot="1" x14ac:dyDescent="0.25">
      <c r="B924" s="610" t="s">
        <v>86</v>
      </c>
      <c r="C924" s="602"/>
      <c r="D924" s="602"/>
      <c r="E924" s="602"/>
      <c r="F924" s="602"/>
      <c r="G924" s="602"/>
      <c r="H924" s="602"/>
      <c r="I924" s="603"/>
    </row>
    <row r="925" spans="2:9" ht="41.25" customHeight="1" x14ac:dyDescent="0.2">
      <c r="B925" s="611" t="s">
        <v>87</v>
      </c>
      <c r="C925" s="613" t="s">
        <v>52</v>
      </c>
      <c r="D925" s="614"/>
      <c r="E925" s="614"/>
      <c r="F925" s="617" t="s">
        <v>88</v>
      </c>
      <c r="G925" s="619" t="s">
        <v>68</v>
      </c>
      <c r="H925" s="617" t="s">
        <v>158</v>
      </c>
      <c r="I925" s="621" t="s">
        <v>186</v>
      </c>
    </row>
    <row r="926" spans="2:9" ht="15" thickBot="1" x14ac:dyDescent="0.25">
      <c r="B926" s="612"/>
      <c r="C926" s="615"/>
      <c r="D926" s="616"/>
      <c r="E926" s="616"/>
      <c r="F926" s="618"/>
      <c r="G926" s="620"/>
      <c r="H926" s="618"/>
      <c r="I926" s="622"/>
    </row>
    <row r="927" spans="2:9" ht="23.25" thickBot="1" x14ac:dyDescent="0.25">
      <c r="B927" s="189" t="s">
        <v>90</v>
      </c>
      <c r="C927" s="190" t="s">
        <v>91</v>
      </c>
      <c r="D927" s="190" t="s">
        <v>92</v>
      </c>
      <c r="E927" s="190" t="s">
        <v>2</v>
      </c>
      <c r="F927" s="190" t="s">
        <v>93</v>
      </c>
      <c r="G927" s="190" t="s">
        <v>94</v>
      </c>
      <c r="H927" s="190" t="s">
        <v>95</v>
      </c>
      <c r="I927" s="191" t="s">
        <v>96</v>
      </c>
    </row>
    <row r="928" spans="2:9" ht="36" x14ac:dyDescent="0.2">
      <c r="B928" s="192">
        <v>1</v>
      </c>
      <c r="C928" s="193" t="s">
        <v>198</v>
      </c>
      <c r="D928" s="199" t="s">
        <v>68</v>
      </c>
      <c r="E928" s="243">
        <v>1</v>
      </c>
      <c r="F928" s="242">
        <v>0</v>
      </c>
      <c r="G928" s="245">
        <v>1007119</v>
      </c>
      <c r="H928" s="198">
        <f t="shared" ref="H928:H935" si="23">(E928*G928)+(E928*G928*F928)</f>
        <v>1007119</v>
      </c>
      <c r="I928" s="623">
        <f>SUM(H928:H935)</f>
        <v>1007119</v>
      </c>
    </row>
    <row r="929" spans="2:9" x14ac:dyDescent="0.2">
      <c r="B929" s="192">
        <v>2</v>
      </c>
      <c r="C929" s="193"/>
      <c r="D929" s="199"/>
      <c r="E929" s="243"/>
      <c r="F929" s="242"/>
      <c r="G929" s="245"/>
      <c r="H929" s="198">
        <f t="shared" si="23"/>
        <v>0</v>
      </c>
      <c r="I929" s="623"/>
    </row>
    <row r="930" spans="2:9" x14ac:dyDescent="0.2">
      <c r="B930" s="192">
        <v>3</v>
      </c>
      <c r="C930" s="193"/>
      <c r="D930" s="199"/>
      <c r="E930" s="243"/>
      <c r="F930" s="242"/>
      <c r="G930" s="197"/>
      <c r="H930" s="198">
        <f t="shared" si="23"/>
        <v>0</v>
      </c>
      <c r="I930" s="623"/>
    </row>
    <row r="931" spans="2:9" x14ac:dyDescent="0.2">
      <c r="B931" s="192">
        <v>4</v>
      </c>
      <c r="C931" s="193"/>
      <c r="D931" s="199"/>
      <c r="E931" s="243"/>
      <c r="F931" s="242"/>
      <c r="G931" s="197"/>
      <c r="H931" s="198">
        <f t="shared" si="23"/>
        <v>0</v>
      </c>
      <c r="I931" s="623"/>
    </row>
    <row r="932" spans="2:9" x14ac:dyDescent="0.2">
      <c r="B932" s="192">
        <v>5</v>
      </c>
      <c r="C932" s="193"/>
      <c r="D932" s="199"/>
      <c r="E932" s="243"/>
      <c r="F932" s="242"/>
      <c r="G932" s="197"/>
      <c r="H932" s="198">
        <f t="shared" si="23"/>
        <v>0</v>
      </c>
      <c r="I932" s="623"/>
    </row>
    <row r="933" spans="2:9" x14ac:dyDescent="0.2">
      <c r="B933" s="192">
        <v>6</v>
      </c>
      <c r="C933" s="193"/>
      <c r="D933" s="199"/>
      <c r="E933" s="243"/>
      <c r="F933" s="242"/>
      <c r="G933" s="197"/>
      <c r="H933" s="198">
        <f t="shared" si="23"/>
        <v>0</v>
      </c>
      <c r="I933" s="623"/>
    </row>
    <row r="934" spans="2:9" x14ac:dyDescent="0.2">
      <c r="B934" s="192">
        <v>7</v>
      </c>
      <c r="C934" s="193"/>
      <c r="D934" s="199"/>
      <c r="E934" s="243"/>
      <c r="F934" s="260"/>
      <c r="G934" s="197"/>
      <c r="H934" s="198">
        <f t="shared" si="23"/>
        <v>0</v>
      </c>
      <c r="I934" s="623"/>
    </row>
    <row r="935" spans="2:9" ht="15" thickBot="1" x14ac:dyDescent="0.25">
      <c r="B935" s="192">
        <v>8</v>
      </c>
      <c r="C935" s="193"/>
      <c r="D935" s="199"/>
      <c r="E935" s="200"/>
      <c r="F935" s="201"/>
      <c r="G935" s="197"/>
      <c r="H935" s="198">
        <f t="shared" si="23"/>
        <v>0</v>
      </c>
      <c r="I935" s="623"/>
    </row>
    <row r="936" spans="2:9" ht="15.75" thickBot="1" x14ac:dyDescent="0.25">
      <c r="B936" s="202" t="s">
        <v>90</v>
      </c>
      <c r="C936" s="202" t="s">
        <v>97</v>
      </c>
      <c r="D936" s="202" t="s">
        <v>92</v>
      </c>
      <c r="E936" s="624" t="s">
        <v>2</v>
      </c>
      <c r="F936" s="625"/>
      <c r="G936" s="202" t="s">
        <v>98</v>
      </c>
      <c r="H936" s="202" t="s">
        <v>99</v>
      </c>
      <c r="I936" s="202" t="s">
        <v>96</v>
      </c>
    </row>
    <row r="937" spans="2:9" ht="48" x14ac:dyDescent="0.2">
      <c r="B937" s="192">
        <v>1</v>
      </c>
      <c r="C937" s="193" t="s">
        <v>100</v>
      </c>
      <c r="D937" s="194" t="s">
        <v>101</v>
      </c>
      <c r="E937" s="634">
        <v>3</v>
      </c>
      <c r="F937" s="635"/>
      <c r="G937" s="203">
        <v>28682</v>
      </c>
      <c r="H937" s="204">
        <f>G937*E937</f>
        <v>86046</v>
      </c>
      <c r="I937" s="633">
        <f>SUM(H937:H938)</f>
        <v>86046</v>
      </c>
    </row>
    <row r="938" spans="2:9" ht="15" thickBot="1" x14ac:dyDescent="0.25">
      <c r="B938" s="205">
        <v>2</v>
      </c>
      <c r="C938" s="206" t="s">
        <v>102</v>
      </c>
      <c r="D938" s="207"/>
      <c r="E938" s="636"/>
      <c r="F938" s="636"/>
      <c r="G938" s="208"/>
      <c r="H938" s="209">
        <f>G938*E938</f>
        <v>0</v>
      </c>
      <c r="I938" s="623"/>
    </row>
    <row r="939" spans="2:9" ht="15.75" thickBot="1" x14ac:dyDescent="0.25">
      <c r="B939" s="202" t="s">
        <v>90</v>
      </c>
      <c r="C939" s="202" t="s">
        <v>103</v>
      </c>
      <c r="D939" s="210" t="s">
        <v>92</v>
      </c>
      <c r="E939" s="599" t="s">
        <v>2</v>
      </c>
      <c r="F939" s="600"/>
      <c r="G939" s="211" t="s">
        <v>94</v>
      </c>
      <c r="H939" s="202" t="s">
        <v>95</v>
      </c>
      <c r="I939" s="246" t="s">
        <v>96</v>
      </c>
    </row>
    <row r="940" spans="2:9" ht="24.75" thickBot="1" x14ac:dyDescent="0.25">
      <c r="B940" s="192">
        <v>1</v>
      </c>
      <c r="C940" s="193" t="s">
        <v>104</v>
      </c>
      <c r="D940" s="194" t="s">
        <v>105</v>
      </c>
      <c r="E940" s="631">
        <v>1</v>
      </c>
      <c r="F940" s="632"/>
      <c r="G940" s="198">
        <f>+ROUND(I937*5%,0)</f>
        <v>4302</v>
      </c>
      <c r="H940" s="247">
        <f>E940*G940</f>
        <v>4302</v>
      </c>
      <c r="I940" s="637">
        <f>SUM(H940:H944)</f>
        <v>6802</v>
      </c>
    </row>
    <row r="941" spans="2:9" ht="15" x14ac:dyDescent="0.2">
      <c r="B941" s="205">
        <v>2</v>
      </c>
      <c r="C941" s="213" t="s">
        <v>135</v>
      </c>
      <c r="D941" s="199" t="s">
        <v>256</v>
      </c>
      <c r="E941" s="631">
        <v>1</v>
      </c>
      <c r="F941" s="632"/>
      <c r="G941" s="198">
        <v>1600</v>
      </c>
      <c r="H941" s="247">
        <f>E941*G941</f>
        <v>1600</v>
      </c>
      <c r="I941" s="637"/>
    </row>
    <row r="942" spans="2:9" x14ac:dyDescent="0.2">
      <c r="B942" s="255">
        <v>3</v>
      </c>
      <c r="C942" s="249" t="s">
        <v>168</v>
      </c>
      <c r="D942" s="199" t="s">
        <v>256</v>
      </c>
      <c r="E942" s="638">
        <v>1</v>
      </c>
      <c r="F942" s="639"/>
      <c r="G942" s="250">
        <v>900</v>
      </c>
      <c r="H942" s="251">
        <f>E942*G942</f>
        <v>900</v>
      </c>
      <c r="I942" s="637"/>
    </row>
    <row r="943" spans="2:9" x14ac:dyDescent="0.2">
      <c r="B943" s="248">
        <v>4</v>
      </c>
      <c r="C943" s="249"/>
      <c r="D943" s="248"/>
      <c r="E943" s="638"/>
      <c r="F943" s="639"/>
      <c r="G943" s="250"/>
      <c r="H943" s="251"/>
      <c r="I943" s="637"/>
    </row>
    <row r="944" spans="2:9" x14ac:dyDescent="0.2">
      <c r="B944" s="248">
        <v>5</v>
      </c>
      <c r="C944" s="249"/>
      <c r="D944" s="248"/>
      <c r="E944" s="638"/>
      <c r="F944" s="639"/>
      <c r="G944" s="250"/>
      <c r="H944" s="252"/>
      <c r="I944" s="637"/>
    </row>
    <row r="945" spans="2:10" ht="15.75" thickBot="1" x14ac:dyDescent="0.25">
      <c r="B945" s="253" t="s">
        <v>90</v>
      </c>
      <c r="C945" s="253" t="s">
        <v>106</v>
      </c>
      <c r="D945" s="253" t="s">
        <v>92</v>
      </c>
      <c r="E945" s="646" t="s">
        <v>2</v>
      </c>
      <c r="F945" s="647"/>
      <c r="G945" s="253" t="s">
        <v>94</v>
      </c>
      <c r="H945" s="253" t="s">
        <v>99</v>
      </c>
      <c r="I945" s="253" t="s">
        <v>96</v>
      </c>
    </row>
    <row r="946" spans="2:10" x14ac:dyDescent="0.2">
      <c r="B946" s="192">
        <v>1</v>
      </c>
      <c r="C946" s="193"/>
      <c r="D946" s="194"/>
      <c r="E946" s="644"/>
      <c r="F946" s="645"/>
      <c r="G946" s="203"/>
      <c r="H946" s="204">
        <f>+E946*G946</f>
        <v>0</v>
      </c>
      <c r="I946" s="633">
        <f>SUM(H946:H947)</f>
        <v>0</v>
      </c>
    </row>
    <row r="947" spans="2:10" ht="15" thickBot="1" x14ac:dyDescent="0.25">
      <c r="B947" s="205">
        <v>2</v>
      </c>
      <c r="C947" s="206" t="s">
        <v>102</v>
      </c>
      <c r="D947" s="207"/>
      <c r="E947" s="636"/>
      <c r="F947" s="636"/>
      <c r="G947" s="208"/>
      <c r="H947" s="209">
        <f>G947*E947</f>
        <v>0</v>
      </c>
      <c r="I947" s="623"/>
    </row>
    <row r="948" spans="2:10" ht="15.75" thickBot="1" x14ac:dyDescent="0.25">
      <c r="B948" s="217"/>
      <c r="C948" s="218" t="s">
        <v>109</v>
      </c>
      <c r="D948" s="219"/>
      <c r="E948" s="626"/>
      <c r="F948" s="627"/>
      <c r="G948" s="220"/>
      <c r="H948" s="221" t="s">
        <v>102</v>
      </c>
      <c r="I948" s="222">
        <f>I928+I937+I940+I946</f>
        <v>1099967</v>
      </c>
      <c r="J948" s="269"/>
    </row>
    <row r="949" spans="2:10" x14ac:dyDescent="0.2">
      <c r="B949" s="223"/>
      <c r="C949" s="224"/>
      <c r="D949" s="225"/>
      <c r="E949" s="225" t="s">
        <v>110</v>
      </c>
      <c r="F949" s="225"/>
      <c r="G949" s="226"/>
      <c r="H949" s="227"/>
      <c r="I949" s="228"/>
    </row>
    <row r="950" spans="2:10" x14ac:dyDescent="0.2">
      <c r="B950" s="229"/>
      <c r="C950" s="230"/>
      <c r="D950" s="185"/>
      <c r="E950" s="185"/>
      <c r="F950" s="185"/>
      <c r="G950" s="185"/>
      <c r="H950" s="186"/>
      <c r="I950" s="231"/>
    </row>
    <row r="951" spans="2:10" x14ac:dyDescent="0.2">
      <c r="B951" s="229"/>
      <c r="C951" s="232"/>
      <c r="D951" s="186"/>
      <c r="E951" s="186"/>
      <c r="F951" s="185"/>
      <c r="G951" s="185"/>
      <c r="H951" s="186"/>
      <c r="I951" s="233"/>
    </row>
    <row r="952" spans="2:10" x14ac:dyDescent="0.2">
      <c r="B952" s="234"/>
      <c r="C952" s="185"/>
      <c r="D952" s="186"/>
      <c r="E952" s="186"/>
      <c r="F952" s="628" t="s">
        <v>111</v>
      </c>
      <c r="G952" s="628"/>
      <c r="H952" s="628"/>
      <c r="I952" s="235"/>
    </row>
    <row r="953" spans="2:10" x14ac:dyDescent="0.2">
      <c r="B953" s="234"/>
      <c r="C953" s="236"/>
      <c r="D953" s="186"/>
      <c r="E953" s="186"/>
      <c r="F953" s="236"/>
      <c r="G953" s="236"/>
      <c r="H953" s="236"/>
      <c r="I953" s="233"/>
    </row>
    <row r="954" spans="2:10" ht="15.75" thickBot="1" x14ac:dyDescent="0.25">
      <c r="B954" s="237"/>
      <c r="C954" s="238" t="s">
        <v>112</v>
      </c>
      <c r="D954" s="238"/>
      <c r="E954" s="238"/>
      <c r="F954" s="629" t="s">
        <v>113</v>
      </c>
      <c r="G954" s="630"/>
      <c r="H954" s="630"/>
      <c r="I954" s="239"/>
    </row>
    <row r="956" spans="2:10" ht="15" thickBot="1" x14ac:dyDescent="0.25"/>
    <row r="957" spans="2:10" ht="15.75" x14ac:dyDescent="0.2">
      <c r="B957" s="172"/>
      <c r="C957" s="173"/>
      <c r="D957" s="601" t="s">
        <v>0</v>
      </c>
      <c r="E957" s="602"/>
      <c r="F957" s="602"/>
      <c r="G957" s="602"/>
      <c r="H957" s="602"/>
      <c r="I957" s="603"/>
    </row>
    <row r="958" spans="2:10" ht="15.75" x14ac:dyDescent="0.2">
      <c r="B958" s="174"/>
      <c r="C958" s="175"/>
      <c r="D958" s="604"/>
      <c r="E958" s="605"/>
      <c r="F958" s="605"/>
      <c r="G958" s="605"/>
      <c r="H958" s="605"/>
      <c r="I958" s="606"/>
    </row>
    <row r="959" spans="2:10" ht="15.75" x14ac:dyDescent="0.2">
      <c r="B959" s="174"/>
      <c r="C959" s="175"/>
      <c r="D959" s="604"/>
      <c r="E959" s="607"/>
      <c r="F959" s="607"/>
      <c r="G959" s="607"/>
      <c r="H959" s="607"/>
      <c r="I959" s="606"/>
    </row>
    <row r="960" spans="2:10" ht="15.75" x14ac:dyDescent="0.2">
      <c r="B960" s="174"/>
      <c r="C960" s="175"/>
      <c r="D960" s="176" t="s">
        <v>81</v>
      </c>
      <c r="E960" s="177"/>
      <c r="F960" s="177"/>
      <c r="G960" s="177"/>
      <c r="H960" s="177"/>
      <c r="I960" s="175"/>
    </row>
    <row r="961" spans="2:9" ht="15.75" x14ac:dyDescent="0.2">
      <c r="B961" s="174"/>
      <c r="C961" s="175"/>
      <c r="D961" s="176" t="s">
        <v>82</v>
      </c>
      <c r="E961" s="177"/>
      <c r="F961" s="177"/>
      <c r="G961" s="177"/>
      <c r="H961" s="177"/>
      <c r="I961" s="175"/>
    </row>
    <row r="962" spans="2:9" ht="21" thickBot="1" x14ac:dyDescent="0.25">
      <c r="B962" s="178"/>
      <c r="C962" s="179"/>
      <c r="D962" s="180" t="s">
        <v>83</v>
      </c>
      <c r="E962" s="181"/>
      <c r="F962" s="181"/>
      <c r="G962" s="181"/>
      <c r="H962" s="181"/>
      <c r="I962" s="182"/>
    </row>
    <row r="963" spans="2:9" ht="15" x14ac:dyDescent="0.25">
      <c r="B963" s="183" t="s">
        <v>84</v>
      </c>
      <c r="C963" s="258">
        <v>6.7</v>
      </c>
      <c r="D963" s="185"/>
      <c r="E963" s="185"/>
      <c r="F963" s="185"/>
      <c r="G963" s="185"/>
      <c r="H963" s="186"/>
      <c r="I963" s="187"/>
    </row>
    <row r="964" spans="2:9" ht="15" thickBot="1" x14ac:dyDescent="0.25">
      <c r="B964" s="188" t="s">
        <v>85</v>
      </c>
      <c r="C964" s="608" t="s">
        <v>187</v>
      </c>
      <c r="D964" s="608"/>
      <c r="E964" s="608"/>
      <c r="F964" s="608"/>
      <c r="G964" s="608"/>
      <c r="H964" s="608"/>
      <c r="I964" s="609"/>
    </row>
    <row r="965" spans="2:9" ht="15.75" thickBot="1" x14ac:dyDescent="0.25">
      <c r="B965" s="610" t="s">
        <v>86</v>
      </c>
      <c r="C965" s="602"/>
      <c r="D965" s="602"/>
      <c r="E965" s="602"/>
      <c r="F965" s="602"/>
      <c r="G965" s="602"/>
      <c r="H965" s="602"/>
      <c r="I965" s="603"/>
    </row>
    <row r="966" spans="2:9" ht="45" customHeight="1" x14ac:dyDescent="0.2">
      <c r="B966" s="611" t="s">
        <v>87</v>
      </c>
      <c r="C966" s="613" t="s">
        <v>53</v>
      </c>
      <c r="D966" s="614"/>
      <c r="E966" s="614"/>
      <c r="F966" s="617" t="s">
        <v>88</v>
      </c>
      <c r="G966" s="619" t="s">
        <v>68</v>
      </c>
      <c r="H966" s="617" t="s">
        <v>158</v>
      </c>
      <c r="I966" s="621" t="s">
        <v>186</v>
      </c>
    </row>
    <row r="967" spans="2:9" ht="15" thickBot="1" x14ac:dyDescent="0.25">
      <c r="B967" s="612"/>
      <c r="C967" s="615"/>
      <c r="D967" s="616"/>
      <c r="E967" s="616"/>
      <c r="F967" s="618"/>
      <c r="G967" s="620"/>
      <c r="H967" s="618"/>
      <c r="I967" s="622"/>
    </row>
    <row r="968" spans="2:9" ht="23.25" thickBot="1" x14ac:dyDescent="0.25">
      <c r="B968" s="189" t="s">
        <v>90</v>
      </c>
      <c r="C968" s="190" t="s">
        <v>91</v>
      </c>
      <c r="D968" s="190" t="s">
        <v>92</v>
      </c>
      <c r="E968" s="190" t="s">
        <v>2</v>
      </c>
      <c r="F968" s="190" t="s">
        <v>93</v>
      </c>
      <c r="G968" s="190" t="s">
        <v>94</v>
      </c>
      <c r="H968" s="190" t="s">
        <v>95</v>
      </c>
      <c r="I968" s="191" t="s">
        <v>96</v>
      </c>
    </row>
    <row r="969" spans="2:9" ht="24" x14ac:dyDescent="0.2">
      <c r="B969" s="192">
        <v>1</v>
      </c>
      <c r="C969" s="193" t="s">
        <v>150</v>
      </c>
      <c r="D969" s="194" t="s">
        <v>153</v>
      </c>
      <c r="E969" s="240">
        <v>1</v>
      </c>
      <c r="F969" s="242">
        <v>0</v>
      </c>
      <c r="G969" s="245">
        <v>15000</v>
      </c>
      <c r="H969" s="198">
        <f t="shared" ref="H969:H976" si="24">(E969*G969)+(E969*G969*F969)</f>
        <v>15000</v>
      </c>
      <c r="I969" s="623">
        <f>SUM(H969:H976)</f>
        <v>36878</v>
      </c>
    </row>
    <row r="970" spans="2:9" ht="24" x14ac:dyDescent="0.2">
      <c r="B970" s="192">
        <v>2</v>
      </c>
      <c r="C970" s="193" t="s">
        <v>257</v>
      </c>
      <c r="D970" s="199" t="s">
        <v>26</v>
      </c>
      <c r="E970" s="243">
        <v>3</v>
      </c>
      <c r="F970" s="242">
        <v>0.05</v>
      </c>
      <c r="G970" s="245">
        <v>4400</v>
      </c>
      <c r="H970" s="198">
        <f t="shared" si="24"/>
        <v>13860</v>
      </c>
      <c r="I970" s="623"/>
    </row>
    <row r="971" spans="2:9" ht="24" x14ac:dyDescent="0.2">
      <c r="B971" s="192">
        <v>3</v>
      </c>
      <c r="C971" s="193" t="s">
        <v>205</v>
      </c>
      <c r="D971" s="199" t="s">
        <v>153</v>
      </c>
      <c r="E971" s="243">
        <v>1</v>
      </c>
      <c r="F971" s="242">
        <v>0</v>
      </c>
      <c r="G971" s="245">
        <v>2000</v>
      </c>
      <c r="H971" s="198">
        <f t="shared" si="24"/>
        <v>2000</v>
      </c>
      <c r="I971" s="623"/>
    </row>
    <row r="972" spans="2:9" ht="24" x14ac:dyDescent="0.2">
      <c r="B972" s="192">
        <v>4</v>
      </c>
      <c r="C972" s="193" t="s">
        <v>199</v>
      </c>
      <c r="D972" s="199" t="s">
        <v>153</v>
      </c>
      <c r="E972" s="243">
        <v>0.33333333333333331</v>
      </c>
      <c r="F972" s="242">
        <v>0.05</v>
      </c>
      <c r="G972" s="197">
        <v>5500</v>
      </c>
      <c r="H972" s="198">
        <f t="shared" si="24"/>
        <v>1925</v>
      </c>
      <c r="I972" s="623"/>
    </row>
    <row r="973" spans="2:9" ht="24" x14ac:dyDescent="0.2">
      <c r="B973" s="192">
        <v>5</v>
      </c>
      <c r="C973" s="193" t="s">
        <v>200</v>
      </c>
      <c r="D973" s="199" t="s">
        <v>153</v>
      </c>
      <c r="E973" s="243">
        <v>2</v>
      </c>
      <c r="F973" s="242">
        <v>0</v>
      </c>
      <c r="G973" s="197">
        <v>1100</v>
      </c>
      <c r="H973" s="198">
        <f t="shared" si="24"/>
        <v>2200</v>
      </c>
      <c r="I973" s="623"/>
    </row>
    <row r="974" spans="2:9" ht="36" x14ac:dyDescent="0.2">
      <c r="B974" s="192">
        <v>6</v>
      </c>
      <c r="C974" s="193" t="s">
        <v>201</v>
      </c>
      <c r="D974" s="199" t="s">
        <v>153</v>
      </c>
      <c r="E974" s="243">
        <v>2</v>
      </c>
      <c r="F974" s="242">
        <v>0</v>
      </c>
      <c r="G974" s="197">
        <v>600</v>
      </c>
      <c r="H974" s="198">
        <f t="shared" si="24"/>
        <v>1200</v>
      </c>
      <c r="I974" s="623"/>
    </row>
    <row r="975" spans="2:9" ht="24" x14ac:dyDescent="0.2">
      <c r="B975" s="192">
        <v>7</v>
      </c>
      <c r="C975" s="193" t="s">
        <v>152</v>
      </c>
      <c r="D975" s="199" t="s">
        <v>144</v>
      </c>
      <c r="E975" s="243">
        <v>0.03</v>
      </c>
      <c r="F975" s="260">
        <v>0.05</v>
      </c>
      <c r="G975" s="197">
        <v>22000</v>
      </c>
      <c r="H975" s="198">
        <f t="shared" si="24"/>
        <v>693</v>
      </c>
      <c r="I975" s="623"/>
    </row>
    <row r="976" spans="2:9" ht="15" thickBot="1" x14ac:dyDescent="0.25">
      <c r="B976" s="192">
        <v>8</v>
      </c>
      <c r="C976" s="193"/>
      <c r="D976" s="199"/>
      <c r="E976" s="200"/>
      <c r="F976" s="201"/>
      <c r="G976" s="197"/>
      <c r="H976" s="198">
        <f t="shared" si="24"/>
        <v>0</v>
      </c>
      <c r="I976" s="623"/>
    </row>
    <row r="977" spans="2:9" ht="15.75" thickBot="1" x14ac:dyDescent="0.25">
      <c r="B977" s="202" t="s">
        <v>90</v>
      </c>
      <c r="C977" s="202" t="s">
        <v>97</v>
      </c>
      <c r="D977" s="202" t="s">
        <v>92</v>
      </c>
      <c r="E977" s="624" t="s">
        <v>2</v>
      </c>
      <c r="F977" s="625"/>
      <c r="G977" s="202" t="s">
        <v>98</v>
      </c>
      <c r="H977" s="202" t="s">
        <v>99</v>
      </c>
      <c r="I977" s="202" t="s">
        <v>96</v>
      </c>
    </row>
    <row r="978" spans="2:9" ht="60" x14ac:dyDescent="0.2">
      <c r="B978" s="192">
        <v>1</v>
      </c>
      <c r="C978" s="193" t="s">
        <v>149</v>
      </c>
      <c r="D978" s="194" t="s">
        <v>101</v>
      </c>
      <c r="E978" s="634">
        <v>2.302311111111111</v>
      </c>
      <c r="F978" s="635"/>
      <c r="G978" s="203">
        <v>31550</v>
      </c>
      <c r="H978" s="204">
        <f>G978*E978</f>
        <v>72637.915555555548</v>
      </c>
      <c r="I978" s="633">
        <f>SUM(H978:H979)</f>
        <v>72637.915555555548</v>
      </c>
    </row>
    <row r="979" spans="2:9" ht="15" thickBot="1" x14ac:dyDescent="0.25">
      <c r="B979" s="205">
        <v>2</v>
      </c>
      <c r="C979" s="206" t="s">
        <v>102</v>
      </c>
      <c r="D979" s="207"/>
      <c r="E979" s="636"/>
      <c r="F979" s="636"/>
      <c r="G979" s="208"/>
      <c r="H979" s="209">
        <f>G979*E979</f>
        <v>0</v>
      </c>
      <c r="I979" s="623"/>
    </row>
    <row r="980" spans="2:9" ht="15.75" thickBot="1" x14ac:dyDescent="0.25">
      <c r="B980" s="202" t="s">
        <v>90</v>
      </c>
      <c r="C980" s="202" t="s">
        <v>103</v>
      </c>
      <c r="D980" s="210" t="s">
        <v>92</v>
      </c>
      <c r="E980" s="599" t="s">
        <v>2</v>
      </c>
      <c r="F980" s="600"/>
      <c r="G980" s="211" t="s">
        <v>94</v>
      </c>
      <c r="H980" s="202" t="s">
        <v>95</v>
      </c>
      <c r="I980" s="246" t="s">
        <v>96</v>
      </c>
    </row>
    <row r="981" spans="2:9" ht="24.75" thickBot="1" x14ac:dyDescent="0.25">
      <c r="B981" s="192">
        <v>1</v>
      </c>
      <c r="C981" s="193" t="s">
        <v>104</v>
      </c>
      <c r="D981" s="194" t="s">
        <v>105</v>
      </c>
      <c r="E981" s="631">
        <v>1</v>
      </c>
      <c r="F981" s="632"/>
      <c r="G981" s="198">
        <f>+ROUND(I978*5%,0)</f>
        <v>3632</v>
      </c>
      <c r="H981" s="247">
        <f>E981*G981</f>
        <v>3632</v>
      </c>
      <c r="I981" s="637">
        <f>SUM(H981:H985)</f>
        <v>3632</v>
      </c>
    </row>
    <row r="982" spans="2:9" ht="15" x14ac:dyDescent="0.2">
      <c r="B982" s="205">
        <v>2</v>
      </c>
      <c r="C982" s="213"/>
      <c r="D982" s="199"/>
      <c r="E982" s="631"/>
      <c r="F982" s="632"/>
      <c r="G982" s="198"/>
      <c r="H982" s="247"/>
      <c r="I982" s="637"/>
    </row>
    <row r="983" spans="2:9" x14ac:dyDescent="0.2">
      <c r="B983" s="255">
        <v>3</v>
      </c>
      <c r="C983" s="249"/>
      <c r="D983" s="248"/>
      <c r="E983" s="638"/>
      <c r="F983" s="639"/>
      <c r="G983" s="250"/>
      <c r="H983" s="251"/>
      <c r="I983" s="637"/>
    </row>
    <row r="984" spans="2:9" x14ac:dyDescent="0.2">
      <c r="B984" s="248">
        <v>4</v>
      </c>
      <c r="C984" s="249"/>
      <c r="D984" s="248"/>
      <c r="E984" s="638"/>
      <c r="F984" s="639"/>
      <c r="G984" s="250"/>
      <c r="H984" s="251"/>
      <c r="I984" s="637"/>
    </row>
    <row r="985" spans="2:9" x14ac:dyDescent="0.2">
      <c r="B985" s="248">
        <v>5</v>
      </c>
      <c r="C985" s="249"/>
      <c r="D985" s="248"/>
      <c r="E985" s="638"/>
      <c r="F985" s="639"/>
      <c r="G985" s="250"/>
      <c r="H985" s="252"/>
      <c r="I985" s="637"/>
    </row>
    <row r="986" spans="2:9" ht="15.75" thickBot="1" x14ac:dyDescent="0.25">
      <c r="B986" s="253" t="s">
        <v>90</v>
      </c>
      <c r="C986" s="253" t="s">
        <v>106</v>
      </c>
      <c r="D986" s="253" t="s">
        <v>92</v>
      </c>
      <c r="E986" s="646" t="s">
        <v>2</v>
      </c>
      <c r="F986" s="647"/>
      <c r="G986" s="253" t="s">
        <v>94</v>
      </c>
      <c r="H986" s="253" t="s">
        <v>99</v>
      </c>
      <c r="I986" s="253" t="s">
        <v>96</v>
      </c>
    </row>
    <row r="987" spans="2:9" x14ac:dyDescent="0.2">
      <c r="B987" s="192">
        <v>1</v>
      </c>
      <c r="C987" s="193"/>
      <c r="D987" s="194"/>
      <c r="E987" s="644"/>
      <c r="F987" s="645"/>
      <c r="G987" s="203"/>
      <c r="H987" s="204">
        <f>+E987*G987</f>
        <v>0</v>
      </c>
      <c r="I987" s="633">
        <f>SUM(H987:H988)</f>
        <v>0</v>
      </c>
    </row>
    <row r="988" spans="2:9" ht="15" thickBot="1" x14ac:dyDescent="0.25">
      <c r="B988" s="205">
        <v>2</v>
      </c>
      <c r="C988" s="206" t="s">
        <v>102</v>
      </c>
      <c r="D988" s="207"/>
      <c r="E988" s="636"/>
      <c r="F988" s="636"/>
      <c r="G988" s="208"/>
      <c r="H988" s="209">
        <f>G988*E988</f>
        <v>0</v>
      </c>
      <c r="I988" s="623"/>
    </row>
    <row r="989" spans="2:9" ht="15.75" thickBot="1" x14ac:dyDescent="0.25">
      <c r="B989" s="217"/>
      <c r="C989" s="218" t="s">
        <v>109</v>
      </c>
      <c r="D989" s="219"/>
      <c r="E989" s="626"/>
      <c r="F989" s="627"/>
      <c r="G989" s="220"/>
      <c r="H989" s="221" t="s">
        <v>102</v>
      </c>
      <c r="I989" s="222">
        <f>I969+I978+I981+I987</f>
        <v>113147.91555555555</v>
      </c>
    </row>
    <row r="990" spans="2:9" x14ac:dyDescent="0.2">
      <c r="B990" s="223"/>
      <c r="C990" s="224"/>
      <c r="D990" s="225"/>
      <c r="E990" s="225" t="s">
        <v>110</v>
      </c>
      <c r="F990" s="225"/>
      <c r="G990" s="226"/>
      <c r="H990" s="227"/>
      <c r="I990" s="228"/>
    </row>
    <row r="991" spans="2:9" x14ac:dyDescent="0.2">
      <c r="B991" s="229"/>
      <c r="C991" s="230"/>
      <c r="D991" s="185"/>
      <c r="E991" s="185"/>
      <c r="F991" s="185"/>
      <c r="G991" s="185"/>
      <c r="H991" s="186"/>
      <c r="I991" s="231"/>
    </row>
    <row r="992" spans="2:9" x14ac:dyDescent="0.2">
      <c r="B992" s="229"/>
      <c r="C992" s="232"/>
      <c r="D992" s="186"/>
      <c r="E992" s="186"/>
      <c r="F992" s="185"/>
      <c r="G992" s="185"/>
      <c r="H992" s="186"/>
      <c r="I992" s="233"/>
    </row>
    <row r="993" spans="2:9" x14ac:dyDescent="0.2">
      <c r="B993" s="234"/>
      <c r="C993" s="185"/>
      <c r="D993" s="186"/>
      <c r="E993" s="186"/>
      <c r="F993" s="628" t="s">
        <v>111</v>
      </c>
      <c r="G993" s="628"/>
      <c r="H993" s="628"/>
      <c r="I993" s="235"/>
    </row>
    <row r="994" spans="2:9" x14ac:dyDescent="0.2">
      <c r="B994" s="234"/>
      <c r="C994" s="236"/>
      <c r="D994" s="186"/>
      <c r="E994" s="186"/>
      <c r="F994" s="236"/>
      <c r="G994" s="236"/>
      <c r="H994" s="236"/>
      <c r="I994" s="233"/>
    </row>
    <row r="995" spans="2:9" ht="15.75" thickBot="1" x14ac:dyDescent="0.25">
      <c r="B995" s="237"/>
      <c r="C995" s="238" t="s">
        <v>112</v>
      </c>
      <c r="D995" s="238"/>
      <c r="E995" s="238"/>
      <c r="F995" s="629" t="s">
        <v>113</v>
      </c>
      <c r="G995" s="630"/>
      <c r="H995" s="630"/>
      <c r="I995" s="239"/>
    </row>
    <row r="997" spans="2:9" ht="15" thickBot="1" x14ac:dyDescent="0.25"/>
    <row r="998" spans="2:9" ht="15.75" x14ac:dyDescent="0.2">
      <c r="B998" s="172"/>
      <c r="C998" s="173"/>
      <c r="D998" s="601" t="s">
        <v>0</v>
      </c>
      <c r="E998" s="602"/>
      <c r="F998" s="602"/>
      <c r="G998" s="602"/>
      <c r="H998" s="602"/>
      <c r="I998" s="603"/>
    </row>
    <row r="999" spans="2:9" ht="15.75" x14ac:dyDescent="0.2">
      <c r="B999" s="174"/>
      <c r="C999" s="175"/>
      <c r="D999" s="604"/>
      <c r="E999" s="605"/>
      <c r="F999" s="605"/>
      <c r="G999" s="605"/>
      <c r="H999" s="605"/>
      <c r="I999" s="606"/>
    </row>
    <row r="1000" spans="2:9" ht="15.75" x14ac:dyDescent="0.2">
      <c r="B1000" s="174"/>
      <c r="C1000" s="175"/>
      <c r="D1000" s="604"/>
      <c r="E1000" s="607"/>
      <c r="F1000" s="607"/>
      <c r="G1000" s="607"/>
      <c r="H1000" s="607"/>
      <c r="I1000" s="606"/>
    </row>
    <row r="1001" spans="2:9" ht="15.75" x14ac:dyDescent="0.2">
      <c r="B1001" s="174"/>
      <c r="C1001" s="175"/>
      <c r="D1001" s="176" t="s">
        <v>81</v>
      </c>
      <c r="E1001" s="177"/>
      <c r="F1001" s="177"/>
      <c r="G1001" s="177"/>
      <c r="H1001" s="177"/>
      <c r="I1001" s="175"/>
    </row>
    <row r="1002" spans="2:9" ht="15.75" x14ac:dyDescent="0.2">
      <c r="B1002" s="174"/>
      <c r="C1002" s="175"/>
      <c r="D1002" s="176" t="s">
        <v>82</v>
      </c>
      <c r="E1002" s="177"/>
      <c r="F1002" s="177"/>
      <c r="G1002" s="177"/>
      <c r="H1002" s="177"/>
      <c r="I1002" s="175"/>
    </row>
    <row r="1003" spans="2:9" ht="21" thickBot="1" x14ac:dyDescent="0.25">
      <c r="B1003" s="178"/>
      <c r="C1003" s="179"/>
      <c r="D1003" s="180" t="s">
        <v>83</v>
      </c>
      <c r="E1003" s="181"/>
      <c r="F1003" s="181"/>
      <c r="G1003" s="181"/>
      <c r="H1003" s="181"/>
      <c r="I1003" s="182"/>
    </row>
    <row r="1004" spans="2:9" ht="15" x14ac:dyDescent="0.25">
      <c r="B1004" s="183" t="s">
        <v>84</v>
      </c>
      <c r="C1004" s="258">
        <v>6.8</v>
      </c>
      <c r="D1004" s="185"/>
      <c r="E1004" s="185"/>
      <c r="F1004" s="185"/>
      <c r="G1004" s="185"/>
      <c r="H1004" s="186"/>
      <c r="I1004" s="187"/>
    </row>
    <row r="1005" spans="2:9" ht="15" thickBot="1" x14ac:dyDescent="0.25">
      <c r="B1005" s="188" t="s">
        <v>85</v>
      </c>
      <c r="C1005" s="608" t="s">
        <v>187</v>
      </c>
      <c r="D1005" s="608"/>
      <c r="E1005" s="608"/>
      <c r="F1005" s="608"/>
      <c r="G1005" s="608"/>
      <c r="H1005" s="608"/>
      <c r="I1005" s="609"/>
    </row>
    <row r="1006" spans="2:9" ht="15.75" thickBot="1" x14ac:dyDescent="0.25">
      <c r="B1006" s="610" t="s">
        <v>86</v>
      </c>
      <c r="C1006" s="602"/>
      <c r="D1006" s="602"/>
      <c r="E1006" s="602"/>
      <c r="F1006" s="602"/>
      <c r="G1006" s="602"/>
      <c r="H1006" s="602"/>
      <c r="I1006" s="603"/>
    </row>
    <row r="1007" spans="2:9" ht="44.25" customHeight="1" x14ac:dyDescent="0.2">
      <c r="B1007" s="611" t="s">
        <v>87</v>
      </c>
      <c r="C1007" s="613" t="s">
        <v>54</v>
      </c>
      <c r="D1007" s="614"/>
      <c r="E1007" s="614"/>
      <c r="F1007" s="617" t="s">
        <v>88</v>
      </c>
      <c r="G1007" s="619" t="s">
        <v>68</v>
      </c>
      <c r="H1007" s="617" t="s">
        <v>158</v>
      </c>
      <c r="I1007" s="621" t="s">
        <v>186</v>
      </c>
    </row>
    <row r="1008" spans="2:9" ht="23.25" customHeight="1" thickBot="1" x14ac:dyDescent="0.25">
      <c r="B1008" s="612"/>
      <c r="C1008" s="615"/>
      <c r="D1008" s="616"/>
      <c r="E1008" s="616"/>
      <c r="F1008" s="618"/>
      <c r="G1008" s="620"/>
      <c r="H1008" s="618"/>
      <c r="I1008" s="622"/>
    </row>
    <row r="1009" spans="2:9" ht="23.25" thickBot="1" x14ac:dyDescent="0.25">
      <c r="B1009" s="189" t="s">
        <v>90</v>
      </c>
      <c r="C1009" s="190" t="s">
        <v>91</v>
      </c>
      <c r="D1009" s="190" t="s">
        <v>92</v>
      </c>
      <c r="E1009" s="190" t="s">
        <v>2</v>
      </c>
      <c r="F1009" s="190" t="s">
        <v>93</v>
      </c>
      <c r="G1009" s="190" t="s">
        <v>94</v>
      </c>
      <c r="H1009" s="190" t="s">
        <v>95</v>
      </c>
      <c r="I1009" s="191" t="s">
        <v>96</v>
      </c>
    </row>
    <row r="1010" spans="2:9" ht="24" x14ac:dyDescent="0.2">
      <c r="B1010" s="192">
        <v>1</v>
      </c>
      <c r="C1010" s="193" t="s">
        <v>202</v>
      </c>
      <c r="D1010" s="194" t="s">
        <v>153</v>
      </c>
      <c r="E1010" s="240">
        <v>1</v>
      </c>
      <c r="F1010" s="242">
        <v>0</v>
      </c>
      <c r="G1010" s="245">
        <v>38900</v>
      </c>
      <c r="H1010" s="198">
        <f t="shared" ref="H1010:H1017" si="25">(E1010*G1010)+(E1010*G1010*F1010)</f>
        <v>38900</v>
      </c>
      <c r="I1010" s="623">
        <f>SUM(H1010:H1017)</f>
        <v>58419.6</v>
      </c>
    </row>
    <row r="1011" spans="2:9" ht="36" x14ac:dyDescent="0.2">
      <c r="B1011" s="192">
        <v>2</v>
      </c>
      <c r="C1011" s="193" t="s">
        <v>259</v>
      </c>
      <c r="D1011" s="199" t="s">
        <v>26</v>
      </c>
      <c r="E1011" s="243">
        <v>3</v>
      </c>
      <c r="F1011" s="242">
        <v>0.05</v>
      </c>
      <c r="G1011" s="245">
        <v>3064</v>
      </c>
      <c r="H1011" s="198">
        <f t="shared" si="25"/>
        <v>9651.6</v>
      </c>
      <c r="I1011" s="623"/>
    </row>
    <row r="1012" spans="2:9" ht="24" x14ac:dyDescent="0.2">
      <c r="B1012" s="192">
        <v>3</v>
      </c>
      <c r="C1012" s="193" t="s">
        <v>199</v>
      </c>
      <c r="D1012" s="199" t="s">
        <v>153</v>
      </c>
      <c r="E1012" s="243">
        <v>1</v>
      </c>
      <c r="F1012" s="242">
        <v>0.05</v>
      </c>
      <c r="G1012" s="197">
        <v>5500</v>
      </c>
      <c r="H1012" s="198">
        <f t="shared" si="25"/>
        <v>5775</v>
      </c>
      <c r="I1012" s="623"/>
    </row>
    <row r="1013" spans="2:9" ht="24" x14ac:dyDescent="0.2">
      <c r="B1013" s="192">
        <v>4</v>
      </c>
      <c r="C1013" s="193" t="s">
        <v>200</v>
      </c>
      <c r="D1013" s="199" t="s">
        <v>153</v>
      </c>
      <c r="E1013" s="243">
        <v>2</v>
      </c>
      <c r="F1013" s="242">
        <v>0</v>
      </c>
      <c r="G1013" s="197">
        <v>1100</v>
      </c>
      <c r="H1013" s="198">
        <f t="shared" si="25"/>
        <v>2200</v>
      </c>
      <c r="I1013" s="623"/>
    </row>
    <row r="1014" spans="2:9" ht="36" x14ac:dyDescent="0.2">
      <c r="B1014" s="192">
        <v>5</v>
      </c>
      <c r="C1014" s="193" t="s">
        <v>201</v>
      </c>
      <c r="D1014" s="199" t="s">
        <v>153</v>
      </c>
      <c r="E1014" s="243">
        <v>2</v>
      </c>
      <c r="F1014" s="242">
        <v>0</v>
      </c>
      <c r="G1014" s="197">
        <v>600</v>
      </c>
      <c r="H1014" s="198">
        <f t="shared" si="25"/>
        <v>1200</v>
      </c>
      <c r="I1014" s="623"/>
    </row>
    <row r="1015" spans="2:9" ht="24" x14ac:dyDescent="0.2">
      <c r="B1015" s="192">
        <v>6</v>
      </c>
      <c r="C1015" s="193" t="s">
        <v>152</v>
      </c>
      <c r="D1015" s="199" t="s">
        <v>144</v>
      </c>
      <c r="E1015" s="243">
        <v>0.03</v>
      </c>
      <c r="F1015" s="260">
        <v>0.05</v>
      </c>
      <c r="G1015" s="197">
        <v>22000</v>
      </c>
      <c r="H1015" s="198">
        <f t="shared" si="25"/>
        <v>693</v>
      </c>
      <c r="I1015" s="623"/>
    </row>
    <row r="1016" spans="2:9" x14ac:dyDescent="0.2">
      <c r="B1016" s="192">
        <v>7</v>
      </c>
      <c r="C1016" s="193"/>
      <c r="D1016" s="199"/>
      <c r="E1016" s="243"/>
      <c r="F1016" s="260"/>
      <c r="G1016" s="197"/>
      <c r="H1016" s="198">
        <f t="shared" si="25"/>
        <v>0</v>
      </c>
      <c r="I1016" s="623"/>
    </row>
    <row r="1017" spans="2:9" ht="15" thickBot="1" x14ac:dyDescent="0.25">
      <c r="B1017" s="192">
        <v>8</v>
      </c>
      <c r="C1017" s="193"/>
      <c r="D1017" s="199"/>
      <c r="E1017" s="200"/>
      <c r="F1017" s="201"/>
      <c r="G1017" s="197"/>
      <c r="H1017" s="198">
        <f t="shared" si="25"/>
        <v>0</v>
      </c>
      <c r="I1017" s="623"/>
    </row>
    <row r="1018" spans="2:9" ht="15.75" thickBot="1" x14ac:dyDescent="0.25">
      <c r="B1018" s="202" t="s">
        <v>90</v>
      </c>
      <c r="C1018" s="202" t="s">
        <v>97</v>
      </c>
      <c r="D1018" s="202" t="s">
        <v>92</v>
      </c>
      <c r="E1018" s="624" t="s">
        <v>2</v>
      </c>
      <c r="F1018" s="625"/>
      <c r="G1018" s="202" t="s">
        <v>98</v>
      </c>
      <c r="H1018" s="202" t="s">
        <v>99</v>
      </c>
      <c r="I1018" s="202" t="s">
        <v>96</v>
      </c>
    </row>
    <row r="1019" spans="2:9" ht="60" x14ac:dyDescent="0.2">
      <c r="B1019" s="192">
        <v>1</v>
      </c>
      <c r="C1019" s="193" t="s">
        <v>149</v>
      </c>
      <c r="D1019" s="194" t="s">
        <v>101</v>
      </c>
      <c r="E1019" s="634">
        <v>1</v>
      </c>
      <c r="F1019" s="635"/>
      <c r="G1019" s="203">
        <v>31550</v>
      </c>
      <c r="H1019" s="204">
        <f>G1019*E1019</f>
        <v>31550</v>
      </c>
      <c r="I1019" s="633">
        <f>SUM(H1019:H1020)</f>
        <v>31550</v>
      </c>
    </row>
    <row r="1020" spans="2:9" ht="15" thickBot="1" x14ac:dyDescent="0.25">
      <c r="B1020" s="205">
        <v>2</v>
      </c>
      <c r="C1020" s="206" t="s">
        <v>102</v>
      </c>
      <c r="D1020" s="207"/>
      <c r="E1020" s="636"/>
      <c r="F1020" s="636"/>
      <c r="G1020" s="208"/>
      <c r="H1020" s="209">
        <f>G1020*E1020</f>
        <v>0</v>
      </c>
      <c r="I1020" s="623"/>
    </row>
    <row r="1021" spans="2:9" ht="15.75" thickBot="1" x14ac:dyDescent="0.25">
      <c r="B1021" s="202" t="s">
        <v>90</v>
      </c>
      <c r="C1021" s="202" t="s">
        <v>103</v>
      </c>
      <c r="D1021" s="210" t="s">
        <v>92</v>
      </c>
      <c r="E1021" s="599" t="s">
        <v>2</v>
      </c>
      <c r="F1021" s="600"/>
      <c r="G1021" s="211" t="s">
        <v>94</v>
      </c>
      <c r="H1021" s="202" t="s">
        <v>95</v>
      </c>
      <c r="I1021" s="246" t="s">
        <v>96</v>
      </c>
    </row>
    <row r="1022" spans="2:9" ht="24.75" thickBot="1" x14ac:dyDescent="0.25">
      <c r="B1022" s="192">
        <v>1</v>
      </c>
      <c r="C1022" s="193" t="s">
        <v>104</v>
      </c>
      <c r="D1022" s="194" t="s">
        <v>105</v>
      </c>
      <c r="E1022" s="631">
        <v>1</v>
      </c>
      <c r="F1022" s="632"/>
      <c r="G1022" s="198">
        <f>+ROUND(I1019*5%,0)</f>
        <v>1578</v>
      </c>
      <c r="H1022" s="247">
        <f>E1022*G1022</f>
        <v>1578</v>
      </c>
      <c r="I1022" s="637">
        <f>SUM(H1022:H1026)</f>
        <v>1578</v>
      </c>
    </row>
    <row r="1023" spans="2:9" ht="15" x14ac:dyDescent="0.2">
      <c r="B1023" s="205">
        <v>2</v>
      </c>
      <c r="C1023" s="213"/>
      <c r="D1023" s="199"/>
      <c r="E1023" s="631"/>
      <c r="F1023" s="632"/>
      <c r="G1023" s="198"/>
      <c r="H1023" s="247"/>
      <c r="I1023" s="637"/>
    </row>
    <row r="1024" spans="2:9" x14ac:dyDescent="0.2">
      <c r="B1024" s="255">
        <v>3</v>
      </c>
      <c r="C1024" s="249"/>
      <c r="D1024" s="248"/>
      <c r="E1024" s="638"/>
      <c r="F1024" s="639"/>
      <c r="G1024" s="250"/>
      <c r="H1024" s="251"/>
      <c r="I1024" s="637"/>
    </row>
    <row r="1025" spans="2:9" x14ac:dyDescent="0.2">
      <c r="B1025" s="248">
        <v>4</v>
      </c>
      <c r="C1025" s="249"/>
      <c r="D1025" s="248"/>
      <c r="E1025" s="638"/>
      <c r="F1025" s="639"/>
      <c r="G1025" s="250"/>
      <c r="H1025" s="251"/>
      <c r="I1025" s="637"/>
    </row>
    <row r="1026" spans="2:9" x14ac:dyDescent="0.2">
      <c r="B1026" s="248">
        <v>5</v>
      </c>
      <c r="C1026" s="249"/>
      <c r="D1026" s="248"/>
      <c r="E1026" s="638"/>
      <c r="F1026" s="639"/>
      <c r="G1026" s="250"/>
      <c r="H1026" s="252"/>
      <c r="I1026" s="637"/>
    </row>
    <row r="1027" spans="2:9" ht="15.75" thickBot="1" x14ac:dyDescent="0.25">
      <c r="B1027" s="253" t="s">
        <v>90</v>
      </c>
      <c r="C1027" s="253" t="s">
        <v>106</v>
      </c>
      <c r="D1027" s="253" t="s">
        <v>92</v>
      </c>
      <c r="E1027" s="646" t="s">
        <v>2</v>
      </c>
      <c r="F1027" s="647"/>
      <c r="G1027" s="253" t="s">
        <v>94</v>
      </c>
      <c r="H1027" s="253" t="s">
        <v>99</v>
      </c>
      <c r="I1027" s="253" t="s">
        <v>96</v>
      </c>
    </row>
    <row r="1028" spans="2:9" x14ac:dyDescent="0.2">
      <c r="B1028" s="192">
        <v>1</v>
      </c>
      <c r="C1028" s="193"/>
      <c r="D1028" s="194"/>
      <c r="E1028" s="644"/>
      <c r="F1028" s="645"/>
      <c r="G1028" s="203"/>
      <c r="H1028" s="204">
        <f>+E1028*G1028</f>
        <v>0</v>
      </c>
      <c r="I1028" s="633">
        <f>SUM(H1028:H1029)</f>
        <v>0</v>
      </c>
    </row>
    <row r="1029" spans="2:9" ht="15" thickBot="1" x14ac:dyDescent="0.25">
      <c r="B1029" s="205">
        <v>2</v>
      </c>
      <c r="C1029" s="206" t="s">
        <v>102</v>
      </c>
      <c r="D1029" s="207"/>
      <c r="E1029" s="636"/>
      <c r="F1029" s="636"/>
      <c r="G1029" s="208"/>
      <c r="H1029" s="209">
        <f>G1029*E1029</f>
        <v>0</v>
      </c>
      <c r="I1029" s="623"/>
    </row>
    <row r="1030" spans="2:9" ht="15.75" thickBot="1" x14ac:dyDescent="0.25">
      <c r="B1030" s="217"/>
      <c r="C1030" s="218" t="s">
        <v>109</v>
      </c>
      <c r="D1030" s="219"/>
      <c r="E1030" s="626"/>
      <c r="F1030" s="627"/>
      <c r="G1030" s="220"/>
      <c r="H1030" s="221" t="s">
        <v>102</v>
      </c>
      <c r="I1030" s="222">
        <f>I1010+I1019+I1022+I1028</f>
        <v>91547.6</v>
      </c>
    </row>
    <row r="1031" spans="2:9" x14ac:dyDescent="0.2">
      <c r="B1031" s="223"/>
      <c r="C1031" s="224"/>
      <c r="D1031" s="225"/>
      <c r="E1031" s="225" t="s">
        <v>110</v>
      </c>
      <c r="F1031" s="225"/>
      <c r="G1031" s="226"/>
      <c r="H1031" s="227"/>
      <c r="I1031" s="228"/>
    </row>
    <row r="1032" spans="2:9" x14ac:dyDescent="0.2">
      <c r="B1032" s="229"/>
      <c r="C1032" s="230"/>
      <c r="D1032" s="185"/>
      <c r="E1032" s="185"/>
      <c r="F1032" s="185"/>
      <c r="G1032" s="185"/>
      <c r="H1032" s="186"/>
      <c r="I1032" s="231"/>
    </row>
    <row r="1033" spans="2:9" x14ac:dyDescent="0.2">
      <c r="B1033" s="229"/>
      <c r="C1033" s="232"/>
      <c r="D1033" s="186"/>
      <c r="E1033" s="186"/>
      <c r="F1033" s="185"/>
      <c r="G1033" s="185"/>
      <c r="H1033" s="186"/>
      <c r="I1033" s="233"/>
    </row>
    <row r="1034" spans="2:9" x14ac:dyDescent="0.2">
      <c r="B1034" s="234"/>
      <c r="C1034" s="185"/>
      <c r="D1034" s="186"/>
      <c r="E1034" s="186"/>
      <c r="F1034" s="628" t="s">
        <v>111</v>
      </c>
      <c r="G1034" s="628"/>
      <c r="H1034" s="628"/>
      <c r="I1034" s="235"/>
    </row>
    <row r="1035" spans="2:9" x14ac:dyDescent="0.2">
      <c r="B1035" s="234"/>
      <c r="C1035" s="236"/>
      <c r="D1035" s="186"/>
      <c r="E1035" s="186"/>
      <c r="F1035" s="236"/>
      <c r="G1035" s="236"/>
      <c r="H1035" s="236"/>
      <c r="I1035" s="233"/>
    </row>
    <row r="1036" spans="2:9" ht="15.75" thickBot="1" x14ac:dyDescent="0.25">
      <c r="B1036" s="237"/>
      <c r="C1036" s="238" t="s">
        <v>112</v>
      </c>
      <c r="D1036" s="238"/>
      <c r="E1036" s="238"/>
      <c r="F1036" s="629" t="s">
        <v>113</v>
      </c>
      <c r="G1036" s="630"/>
      <c r="H1036" s="630"/>
      <c r="I1036" s="239"/>
    </row>
    <row r="1038" spans="2:9" ht="15" thickBot="1" x14ac:dyDescent="0.25"/>
    <row r="1039" spans="2:9" ht="15.75" x14ac:dyDescent="0.2">
      <c r="B1039" s="172"/>
      <c r="C1039" s="173"/>
      <c r="D1039" s="601" t="s">
        <v>0</v>
      </c>
      <c r="E1039" s="602"/>
      <c r="F1039" s="602"/>
      <c r="G1039" s="602"/>
      <c r="H1039" s="602"/>
      <c r="I1039" s="603"/>
    </row>
    <row r="1040" spans="2:9" ht="15.75" x14ac:dyDescent="0.2">
      <c r="B1040" s="174"/>
      <c r="C1040" s="175"/>
      <c r="D1040" s="604"/>
      <c r="E1040" s="605"/>
      <c r="F1040" s="605"/>
      <c r="G1040" s="605"/>
      <c r="H1040" s="605"/>
      <c r="I1040" s="606"/>
    </row>
    <row r="1041" spans="2:9" ht="15.75" x14ac:dyDescent="0.2">
      <c r="B1041" s="174"/>
      <c r="C1041" s="175"/>
      <c r="D1041" s="604"/>
      <c r="E1041" s="607"/>
      <c r="F1041" s="607"/>
      <c r="G1041" s="607"/>
      <c r="H1041" s="607"/>
      <c r="I1041" s="606"/>
    </row>
    <row r="1042" spans="2:9" ht="15.75" x14ac:dyDescent="0.2">
      <c r="B1042" s="174"/>
      <c r="C1042" s="175"/>
      <c r="D1042" s="176" t="s">
        <v>81</v>
      </c>
      <c r="E1042" s="177"/>
      <c r="F1042" s="177"/>
      <c r="G1042" s="177"/>
      <c r="H1042" s="177"/>
      <c r="I1042" s="175"/>
    </row>
    <row r="1043" spans="2:9" ht="15.75" x14ac:dyDescent="0.2">
      <c r="B1043" s="174"/>
      <c r="C1043" s="175"/>
      <c r="D1043" s="176" t="s">
        <v>82</v>
      </c>
      <c r="E1043" s="177"/>
      <c r="F1043" s="177"/>
      <c r="G1043" s="177"/>
      <c r="H1043" s="177"/>
      <c r="I1043" s="175"/>
    </row>
    <row r="1044" spans="2:9" ht="21" thickBot="1" x14ac:dyDescent="0.25">
      <c r="B1044" s="178"/>
      <c r="C1044" s="179"/>
      <c r="D1044" s="180" t="s">
        <v>83</v>
      </c>
      <c r="E1044" s="181"/>
      <c r="F1044" s="181"/>
      <c r="G1044" s="181"/>
      <c r="H1044" s="181"/>
      <c r="I1044" s="182"/>
    </row>
    <row r="1045" spans="2:9" ht="15" x14ac:dyDescent="0.25">
      <c r="B1045" s="183" t="s">
        <v>84</v>
      </c>
      <c r="C1045" s="258">
        <v>6.9</v>
      </c>
      <c r="D1045" s="185"/>
      <c r="E1045" s="185"/>
      <c r="F1045" s="185"/>
      <c r="G1045" s="185"/>
      <c r="H1045" s="186"/>
      <c r="I1045" s="187"/>
    </row>
    <row r="1046" spans="2:9" ht="15" thickBot="1" x14ac:dyDescent="0.25">
      <c r="B1046" s="188" t="s">
        <v>85</v>
      </c>
      <c r="C1046" s="608" t="s">
        <v>187</v>
      </c>
      <c r="D1046" s="608"/>
      <c r="E1046" s="608"/>
      <c r="F1046" s="608"/>
      <c r="G1046" s="608"/>
      <c r="H1046" s="608"/>
      <c r="I1046" s="609"/>
    </row>
    <row r="1047" spans="2:9" ht="15.75" thickBot="1" x14ac:dyDescent="0.25">
      <c r="B1047" s="610" t="s">
        <v>86</v>
      </c>
      <c r="C1047" s="602"/>
      <c r="D1047" s="602"/>
      <c r="E1047" s="602"/>
      <c r="F1047" s="602"/>
      <c r="G1047" s="602"/>
      <c r="H1047" s="602"/>
      <c r="I1047" s="603"/>
    </row>
    <row r="1048" spans="2:9" ht="42" customHeight="1" x14ac:dyDescent="0.2">
      <c r="B1048" s="611" t="s">
        <v>87</v>
      </c>
      <c r="C1048" s="613" t="s">
        <v>55</v>
      </c>
      <c r="D1048" s="614"/>
      <c r="E1048" s="614"/>
      <c r="F1048" s="617" t="s">
        <v>88</v>
      </c>
      <c r="G1048" s="619" t="s">
        <v>68</v>
      </c>
      <c r="H1048" s="617" t="s">
        <v>158</v>
      </c>
      <c r="I1048" s="621" t="s">
        <v>186</v>
      </c>
    </row>
    <row r="1049" spans="2:9" ht="26.25" customHeight="1" thickBot="1" x14ac:dyDescent="0.25">
      <c r="B1049" s="612"/>
      <c r="C1049" s="615"/>
      <c r="D1049" s="616"/>
      <c r="E1049" s="616"/>
      <c r="F1049" s="618"/>
      <c r="G1049" s="620"/>
      <c r="H1049" s="618"/>
      <c r="I1049" s="622"/>
    </row>
    <row r="1050" spans="2:9" ht="23.25" thickBot="1" x14ac:dyDescent="0.25">
      <c r="B1050" s="189" t="s">
        <v>90</v>
      </c>
      <c r="C1050" s="190" t="s">
        <v>91</v>
      </c>
      <c r="D1050" s="190" t="s">
        <v>92</v>
      </c>
      <c r="E1050" s="190" t="s">
        <v>2</v>
      </c>
      <c r="F1050" s="190" t="s">
        <v>93</v>
      </c>
      <c r="G1050" s="190" t="s">
        <v>94</v>
      </c>
      <c r="H1050" s="190" t="s">
        <v>95</v>
      </c>
      <c r="I1050" s="191" t="s">
        <v>96</v>
      </c>
    </row>
    <row r="1051" spans="2:9" x14ac:dyDescent="0.2">
      <c r="B1051" s="192">
        <v>1</v>
      </c>
      <c r="C1051" s="193" t="s">
        <v>203</v>
      </c>
      <c r="D1051" s="194" t="s">
        <v>153</v>
      </c>
      <c r="E1051" s="240">
        <v>1</v>
      </c>
      <c r="F1051" s="242">
        <v>0</v>
      </c>
      <c r="G1051" s="245">
        <v>15300</v>
      </c>
      <c r="H1051" s="198">
        <f t="shared" ref="H1051:H1058" si="26">(E1051*G1051)+(E1051*G1051*F1051)</f>
        <v>15300</v>
      </c>
      <c r="I1051" s="623">
        <f>SUM(H1051:H1058)</f>
        <v>64544.6</v>
      </c>
    </row>
    <row r="1052" spans="2:9" ht="36" x14ac:dyDescent="0.2">
      <c r="B1052" s="192">
        <v>2</v>
      </c>
      <c r="C1052" s="193" t="s">
        <v>260</v>
      </c>
      <c r="D1052" s="199" t="s">
        <v>26</v>
      </c>
      <c r="E1052" s="243">
        <v>3</v>
      </c>
      <c r="F1052" s="242">
        <v>0.05</v>
      </c>
      <c r="G1052" s="245">
        <v>3064</v>
      </c>
      <c r="H1052" s="198">
        <f t="shared" si="26"/>
        <v>9651.6</v>
      </c>
      <c r="I1052" s="623"/>
    </row>
    <row r="1053" spans="2:9" ht="24" x14ac:dyDescent="0.2">
      <c r="B1053" s="192">
        <v>3</v>
      </c>
      <c r="C1053" s="193" t="s">
        <v>204</v>
      </c>
      <c r="D1053" s="199" t="s">
        <v>153</v>
      </c>
      <c r="E1053" s="243">
        <v>1</v>
      </c>
      <c r="F1053" s="242">
        <v>0</v>
      </c>
      <c r="G1053" s="245">
        <v>4400</v>
      </c>
      <c r="H1053" s="198">
        <f t="shared" si="26"/>
        <v>4400</v>
      </c>
      <c r="I1053" s="623"/>
    </row>
    <row r="1054" spans="2:9" x14ac:dyDescent="0.2">
      <c r="B1054" s="192">
        <v>4</v>
      </c>
      <c r="C1054" s="193" t="s">
        <v>206</v>
      </c>
      <c r="D1054" s="199" t="s">
        <v>153</v>
      </c>
      <c r="E1054" s="243">
        <v>1</v>
      </c>
      <c r="F1054" s="242">
        <v>0.05</v>
      </c>
      <c r="G1054" s="197">
        <v>18000</v>
      </c>
      <c r="H1054" s="198">
        <f t="shared" si="26"/>
        <v>18900</v>
      </c>
      <c r="I1054" s="623"/>
    </row>
    <row r="1055" spans="2:9" x14ac:dyDescent="0.2">
      <c r="B1055" s="192">
        <v>5</v>
      </c>
      <c r="C1055" s="193" t="s">
        <v>207</v>
      </c>
      <c r="D1055" s="199" t="s">
        <v>153</v>
      </c>
      <c r="E1055" s="243">
        <v>2</v>
      </c>
      <c r="F1055" s="242">
        <v>0</v>
      </c>
      <c r="G1055" s="197">
        <v>5900</v>
      </c>
      <c r="H1055" s="198">
        <f t="shared" si="26"/>
        <v>11800</v>
      </c>
      <c r="I1055" s="623"/>
    </row>
    <row r="1056" spans="2:9" ht="36" x14ac:dyDescent="0.2">
      <c r="B1056" s="192">
        <v>6</v>
      </c>
      <c r="C1056" s="193" t="s">
        <v>208</v>
      </c>
      <c r="D1056" s="199" t="s">
        <v>153</v>
      </c>
      <c r="E1056" s="243">
        <v>2</v>
      </c>
      <c r="F1056" s="242">
        <v>0</v>
      </c>
      <c r="G1056" s="197">
        <v>1900</v>
      </c>
      <c r="H1056" s="198">
        <f t="shared" si="26"/>
        <v>3800</v>
      </c>
      <c r="I1056" s="623"/>
    </row>
    <row r="1057" spans="2:9" ht="24" x14ac:dyDescent="0.2">
      <c r="B1057" s="192">
        <v>7</v>
      </c>
      <c r="C1057" s="193" t="s">
        <v>152</v>
      </c>
      <c r="D1057" s="199" t="s">
        <v>144</v>
      </c>
      <c r="E1057" s="243">
        <v>0.03</v>
      </c>
      <c r="F1057" s="260">
        <v>0.05</v>
      </c>
      <c r="G1057" s="197">
        <v>22000</v>
      </c>
      <c r="H1057" s="198">
        <f t="shared" si="26"/>
        <v>693</v>
      </c>
      <c r="I1057" s="623"/>
    </row>
    <row r="1058" spans="2:9" ht="15" thickBot="1" x14ac:dyDescent="0.25">
      <c r="B1058" s="192">
        <v>8</v>
      </c>
      <c r="C1058" s="193"/>
      <c r="D1058" s="199"/>
      <c r="E1058" s="200"/>
      <c r="F1058" s="201"/>
      <c r="G1058" s="197"/>
      <c r="H1058" s="198">
        <f t="shared" si="26"/>
        <v>0</v>
      </c>
      <c r="I1058" s="623"/>
    </row>
    <row r="1059" spans="2:9" ht="15.75" thickBot="1" x14ac:dyDescent="0.25">
      <c r="B1059" s="202" t="s">
        <v>90</v>
      </c>
      <c r="C1059" s="202" t="s">
        <v>97</v>
      </c>
      <c r="D1059" s="202" t="s">
        <v>92</v>
      </c>
      <c r="E1059" s="624" t="s">
        <v>2</v>
      </c>
      <c r="F1059" s="625"/>
      <c r="G1059" s="202" t="s">
        <v>98</v>
      </c>
      <c r="H1059" s="202" t="s">
        <v>99</v>
      </c>
      <c r="I1059" s="202" t="s">
        <v>96</v>
      </c>
    </row>
    <row r="1060" spans="2:9" ht="60" x14ac:dyDescent="0.2">
      <c r="B1060" s="192">
        <v>1</v>
      </c>
      <c r="C1060" s="193" t="s">
        <v>149</v>
      </c>
      <c r="D1060" s="194" t="s">
        <v>101</v>
      </c>
      <c r="E1060" s="634">
        <v>1</v>
      </c>
      <c r="F1060" s="635"/>
      <c r="G1060" s="203">
        <v>31550</v>
      </c>
      <c r="H1060" s="204">
        <f>G1060*E1060</f>
        <v>31550</v>
      </c>
      <c r="I1060" s="633">
        <f>SUM(H1060:H1061)</f>
        <v>31550</v>
      </c>
    </row>
    <row r="1061" spans="2:9" ht="15" thickBot="1" x14ac:dyDescent="0.25">
      <c r="B1061" s="205">
        <v>2</v>
      </c>
      <c r="C1061" s="206" t="s">
        <v>102</v>
      </c>
      <c r="D1061" s="207"/>
      <c r="E1061" s="636"/>
      <c r="F1061" s="636"/>
      <c r="G1061" s="208"/>
      <c r="H1061" s="209">
        <f>G1061*E1061</f>
        <v>0</v>
      </c>
      <c r="I1061" s="623"/>
    </row>
    <row r="1062" spans="2:9" ht="15.75" thickBot="1" x14ac:dyDescent="0.25">
      <c r="B1062" s="202" t="s">
        <v>90</v>
      </c>
      <c r="C1062" s="202" t="s">
        <v>103</v>
      </c>
      <c r="D1062" s="210" t="s">
        <v>92</v>
      </c>
      <c r="E1062" s="599" t="s">
        <v>2</v>
      </c>
      <c r="F1062" s="600"/>
      <c r="G1062" s="211" t="s">
        <v>94</v>
      </c>
      <c r="H1062" s="202" t="s">
        <v>95</v>
      </c>
      <c r="I1062" s="246" t="s">
        <v>96</v>
      </c>
    </row>
    <row r="1063" spans="2:9" ht="24.75" thickBot="1" x14ac:dyDescent="0.25">
      <c r="B1063" s="192">
        <v>1</v>
      </c>
      <c r="C1063" s="193" t="s">
        <v>104</v>
      </c>
      <c r="D1063" s="194" t="s">
        <v>105</v>
      </c>
      <c r="E1063" s="631">
        <v>1</v>
      </c>
      <c r="F1063" s="632"/>
      <c r="G1063" s="198">
        <f>+ROUND(I1060*5%,0)</f>
        <v>1578</v>
      </c>
      <c r="H1063" s="247">
        <f>E1063*G1063</f>
        <v>1578</v>
      </c>
      <c r="I1063" s="637">
        <f>SUM(H1063:H1067)</f>
        <v>1578</v>
      </c>
    </row>
    <row r="1064" spans="2:9" ht="15" x14ac:dyDescent="0.2">
      <c r="B1064" s="205">
        <v>2</v>
      </c>
      <c r="C1064" s="213"/>
      <c r="D1064" s="199"/>
      <c r="E1064" s="631"/>
      <c r="F1064" s="632"/>
      <c r="G1064" s="198"/>
      <c r="H1064" s="247"/>
      <c r="I1064" s="637"/>
    </row>
    <row r="1065" spans="2:9" x14ac:dyDescent="0.2">
      <c r="B1065" s="255">
        <v>3</v>
      </c>
      <c r="C1065" s="249"/>
      <c r="D1065" s="248"/>
      <c r="E1065" s="638"/>
      <c r="F1065" s="639"/>
      <c r="G1065" s="250"/>
      <c r="H1065" s="251"/>
      <c r="I1065" s="637"/>
    </row>
    <row r="1066" spans="2:9" x14ac:dyDescent="0.2">
      <c r="B1066" s="248">
        <v>4</v>
      </c>
      <c r="C1066" s="249"/>
      <c r="D1066" s="248"/>
      <c r="E1066" s="638"/>
      <c r="F1066" s="639"/>
      <c r="G1066" s="250"/>
      <c r="H1066" s="251"/>
      <c r="I1066" s="637"/>
    </row>
    <row r="1067" spans="2:9" x14ac:dyDescent="0.2">
      <c r="B1067" s="248">
        <v>5</v>
      </c>
      <c r="C1067" s="249"/>
      <c r="D1067" s="248"/>
      <c r="E1067" s="638"/>
      <c r="F1067" s="639"/>
      <c r="G1067" s="250"/>
      <c r="H1067" s="252"/>
      <c r="I1067" s="637"/>
    </row>
    <row r="1068" spans="2:9" ht="15.75" thickBot="1" x14ac:dyDescent="0.25">
      <c r="B1068" s="253" t="s">
        <v>90</v>
      </c>
      <c r="C1068" s="253" t="s">
        <v>106</v>
      </c>
      <c r="D1068" s="253" t="s">
        <v>92</v>
      </c>
      <c r="E1068" s="646" t="s">
        <v>2</v>
      </c>
      <c r="F1068" s="647"/>
      <c r="G1068" s="253" t="s">
        <v>94</v>
      </c>
      <c r="H1068" s="253" t="s">
        <v>99</v>
      </c>
      <c r="I1068" s="253" t="s">
        <v>96</v>
      </c>
    </row>
    <row r="1069" spans="2:9" x14ac:dyDescent="0.2">
      <c r="B1069" s="192">
        <v>1</v>
      </c>
      <c r="C1069" s="193"/>
      <c r="D1069" s="194"/>
      <c r="E1069" s="644"/>
      <c r="F1069" s="645"/>
      <c r="G1069" s="203"/>
      <c r="H1069" s="204">
        <f>+E1069*G1069</f>
        <v>0</v>
      </c>
      <c r="I1069" s="633">
        <f>SUM(H1069:H1070)</f>
        <v>0</v>
      </c>
    </row>
    <row r="1070" spans="2:9" ht="15" thickBot="1" x14ac:dyDescent="0.25">
      <c r="B1070" s="205">
        <v>2</v>
      </c>
      <c r="C1070" s="206" t="s">
        <v>102</v>
      </c>
      <c r="D1070" s="207"/>
      <c r="E1070" s="636"/>
      <c r="F1070" s="636"/>
      <c r="G1070" s="208"/>
      <c r="H1070" s="209">
        <f>G1070*E1070</f>
        <v>0</v>
      </c>
      <c r="I1070" s="623"/>
    </row>
    <row r="1071" spans="2:9" ht="15.75" thickBot="1" x14ac:dyDescent="0.25">
      <c r="B1071" s="217"/>
      <c r="C1071" s="218" t="s">
        <v>109</v>
      </c>
      <c r="D1071" s="219"/>
      <c r="E1071" s="626"/>
      <c r="F1071" s="627"/>
      <c r="G1071" s="220"/>
      <c r="H1071" s="221" t="s">
        <v>102</v>
      </c>
      <c r="I1071" s="222">
        <f>I1051+I1060+I1063+I1069</f>
        <v>97672.6</v>
      </c>
    </row>
    <row r="1072" spans="2:9" x14ac:dyDescent="0.2">
      <c r="B1072" s="223"/>
      <c r="C1072" s="224"/>
      <c r="D1072" s="225"/>
      <c r="E1072" s="225" t="s">
        <v>110</v>
      </c>
      <c r="F1072" s="225"/>
      <c r="G1072" s="226"/>
      <c r="H1072" s="227"/>
      <c r="I1072" s="228"/>
    </row>
    <row r="1073" spans="2:9" x14ac:dyDescent="0.2">
      <c r="B1073" s="229"/>
      <c r="C1073" s="230"/>
      <c r="D1073" s="185"/>
      <c r="E1073" s="185"/>
      <c r="F1073" s="185"/>
      <c r="G1073" s="185"/>
      <c r="H1073" s="186"/>
      <c r="I1073" s="231"/>
    </row>
    <row r="1074" spans="2:9" x14ac:dyDescent="0.2">
      <c r="B1074" s="229"/>
      <c r="C1074" s="232"/>
      <c r="D1074" s="186"/>
      <c r="E1074" s="186"/>
      <c r="F1074" s="185"/>
      <c r="G1074" s="185"/>
      <c r="H1074" s="186"/>
      <c r="I1074" s="233"/>
    </row>
    <row r="1075" spans="2:9" x14ac:dyDescent="0.2">
      <c r="B1075" s="234"/>
      <c r="C1075" s="185"/>
      <c r="D1075" s="186"/>
      <c r="E1075" s="186"/>
      <c r="F1075" s="628" t="s">
        <v>111</v>
      </c>
      <c r="G1075" s="628"/>
      <c r="H1075" s="628"/>
      <c r="I1075" s="235"/>
    </row>
    <row r="1076" spans="2:9" x14ac:dyDescent="0.2">
      <c r="B1076" s="234"/>
      <c r="C1076" s="236"/>
      <c r="D1076" s="186"/>
      <c r="E1076" s="186"/>
      <c r="F1076" s="236"/>
      <c r="G1076" s="236"/>
      <c r="H1076" s="236"/>
      <c r="I1076" s="233"/>
    </row>
    <row r="1077" spans="2:9" ht="15.75" thickBot="1" x14ac:dyDescent="0.25">
      <c r="B1077" s="237"/>
      <c r="C1077" s="238" t="s">
        <v>112</v>
      </c>
      <c r="D1077" s="238"/>
      <c r="E1077" s="238"/>
      <c r="F1077" s="629" t="s">
        <v>113</v>
      </c>
      <c r="G1077" s="630"/>
      <c r="H1077" s="630"/>
      <c r="I1077" s="239"/>
    </row>
    <row r="1079" spans="2:9" ht="15" thickBot="1" x14ac:dyDescent="0.25"/>
    <row r="1080" spans="2:9" ht="15.75" x14ac:dyDescent="0.2">
      <c r="B1080" s="172"/>
      <c r="C1080" s="173"/>
      <c r="D1080" s="601" t="s">
        <v>0</v>
      </c>
      <c r="E1080" s="602"/>
      <c r="F1080" s="602"/>
      <c r="G1080" s="602"/>
      <c r="H1080" s="602"/>
      <c r="I1080" s="603"/>
    </row>
    <row r="1081" spans="2:9" ht="15.75" x14ac:dyDescent="0.2">
      <c r="B1081" s="174"/>
      <c r="C1081" s="175"/>
      <c r="D1081" s="604"/>
      <c r="E1081" s="605"/>
      <c r="F1081" s="605"/>
      <c r="G1081" s="605"/>
      <c r="H1081" s="605"/>
      <c r="I1081" s="606"/>
    </row>
    <row r="1082" spans="2:9" ht="15.75" x14ac:dyDescent="0.2">
      <c r="B1082" s="174"/>
      <c r="C1082" s="175"/>
      <c r="D1082" s="604"/>
      <c r="E1082" s="607"/>
      <c r="F1082" s="607"/>
      <c r="G1082" s="607"/>
      <c r="H1082" s="607"/>
      <c r="I1082" s="606"/>
    </row>
    <row r="1083" spans="2:9" ht="15.75" x14ac:dyDescent="0.2">
      <c r="B1083" s="174"/>
      <c r="C1083" s="175"/>
      <c r="D1083" s="176" t="s">
        <v>81</v>
      </c>
      <c r="E1083" s="177"/>
      <c r="F1083" s="177"/>
      <c r="G1083" s="177"/>
      <c r="H1083" s="177"/>
      <c r="I1083" s="175"/>
    </row>
    <row r="1084" spans="2:9" ht="15.75" x14ac:dyDescent="0.2">
      <c r="B1084" s="174"/>
      <c r="C1084" s="175"/>
      <c r="D1084" s="176" t="s">
        <v>82</v>
      </c>
      <c r="E1084" s="177"/>
      <c r="F1084" s="177"/>
      <c r="G1084" s="177"/>
      <c r="H1084" s="177"/>
      <c r="I1084" s="175"/>
    </row>
    <row r="1085" spans="2:9" ht="21" thickBot="1" x14ac:dyDescent="0.25">
      <c r="B1085" s="178"/>
      <c r="C1085" s="179"/>
      <c r="D1085" s="180" t="s">
        <v>83</v>
      </c>
      <c r="E1085" s="181"/>
      <c r="F1085" s="181"/>
      <c r="G1085" s="181"/>
      <c r="H1085" s="181"/>
      <c r="I1085" s="182"/>
    </row>
    <row r="1086" spans="2:9" ht="15" x14ac:dyDescent="0.25">
      <c r="B1086" s="183" t="s">
        <v>84</v>
      </c>
      <c r="C1086" s="258">
        <v>6.1</v>
      </c>
      <c r="D1086" s="185"/>
      <c r="E1086" s="185"/>
      <c r="F1086" s="185"/>
      <c r="G1086" s="185"/>
      <c r="H1086" s="186"/>
      <c r="I1086" s="187"/>
    </row>
    <row r="1087" spans="2:9" ht="15" thickBot="1" x14ac:dyDescent="0.25">
      <c r="B1087" s="188" t="s">
        <v>85</v>
      </c>
      <c r="C1087" s="608" t="s">
        <v>187</v>
      </c>
      <c r="D1087" s="608"/>
      <c r="E1087" s="608"/>
      <c r="F1087" s="608"/>
      <c r="G1087" s="608"/>
      <c r="H1087" s="608"/>
      <c r="I1087" s="609"/>
    </row>
    <row r="1088" spans="2:9" ht="15.75" thickBot="1" x14ac:dyDescent="0.25">
      <c r="B1088" s="610" t="s">
        <v>86</v>
      </c>
      <c r="C1088" s="602"/>
      <c r="D1088" s="602"/>
      <c r="E1088" s="602"/>
      <c r="F1088" s="602"/>
      <c r="G1088" s="602"/>
      <c r="H1088" s="602"/>
      <c r="I1088" s="603"/>
    </row>
    <row r="1089" spans="2:9" ht="28.5" customHeight="1" x14ac:dyDescent="0.2">
      <c r="B1089" s="611" t="s">
        <v>87</v>
      </c>
      <c r="C1089" s="613" t="s">
        <v>55</v>
      </c>
      <c r="D1089" s="614"/>
      <c r="E1089" s="614"/>
      <c r="F1089" s="617" t="s">
        <v>88</v>
      </c>
      <c r="G1089" s="619" t="s">
        <v>68</v>
      </c>
      <c r="H1089" s="617" t="s">
        <v>158</v>
      </c>
      <c r="I1089" s="621" t="s">
        <v>186</v>
      </c>
    </row>
    <row r="1090" spans="2:9" ht="39.75" customHeight="1" thickBot="1" x14ac:dyDescent="0.25">
      <c r="B1090" s="612"/>
      <c r="C1090" s="615"/>
      <c r="D1090" s="616"/>
      <c r="E1090" s="616"/>
      <c r="F1090" s="618"/>
      <c r="G1090" s="620"/>
      <c r="H1090" s="618"/>
      <c r="I1090" s="622"/>
    </row>
    <row r="1091" spans="2:9" ht="23.25" thickBot="1" x14ac:dyDescent="0.25">
      <c r="B1091" s="189" t="s">
        <v>90</v>
      </c>
      <c r="C1091" s="190" t="s">
        <v>91</v>
      </c>
      <c r="D1091" s="190" t="s">
        <v>92</v>
      </c>
      <c r="E1091" s="190" t="s">
        <v>2</v>
      </c>
      <c r="F1091" s="190" t="s">
        <v>93</v>
      </c>
      <c r="G1091" s="190" t="s">
        <v>94</v>
      </c>
      <c r="H1091" s="190" t="s">
        <v>95</v>
      </c>
      <c r="I1091" s="191" t="s">
        <v>96</v>
      </c>
    </row>
    <row r="1092" spans="2:9" x14ac:dyDescent="0.2">
      <c r="B1092" s="192">
        <v>1</v>
      </c>
      <c r="C1092" s="193" t="s">
        <v>209</v>
      </c>
      <c r="D1092" s="194" t="s">
        <v>153</v>
      </c>
      <c r="E1092" s="240">
        <v>1</v>
      </c>
      <c r="F1092" s="242">
        <v>0</v>
      </c>
      <c r="G1092" s="245">
        <v>15000</v>
      </c>
      <c r="H1092" s="198">
        <f t="shared" ref="H1092:H1099" si="27">(E1092*G1092)+(E1092*G1092*F1092)</f>
        <v>15000</v>
      </c>
      <c r="I1092" s="623">
        <f>SUM(H1092:H1099)</f>
        <v>64744.6</v>
      </c>
    </row>
    <row r="1093" spans="2:9" ht="24" x14ac:dyDescent="0.2">
      <c r="B1093" s="192">
        <v>2</v>
      </c>
      <c r="C1093" s="193" t="s">
        <v>261</v>
      </c>
      <c r="D1093" s="199" t="s">
        <v>26</v>
      </c>
      <c r="E1093" s="243">
        <v>3</v>
      </c>
      <c r="F1093" s="242">
        <v>0.05</v>
      </c>
      <c r="G1093" s="245">
        <v>3064</v>
      </c>
      <c r="H1093" s="198">
        <f t="shared" si="27"/>
        <v>9651.6</v>
      </c>
      <c r="I1093" s="623"/>
    </row>
    <row r="1094" spans="2:9" ht="36" x14ac:dyDescent="0.2">
      <c r="B1094" s="192">
        <v>3</v>
      </c>
      <c r="C1094" s="193" t="s">
        <v>210</v>
      </c>
      <c r="D1094" s="199" t="s">
        <v>153</v>
      </c>
      <c r="E1094" s="243">
        <v>1</v>
      </c>
      <c r="F1094" s="242">
        <v>0</v>
      </c>
      <c r="G1094" s="245">
        <v>4900</v>
      </c>
      <c r="H1094" s="198">
        <f t="shared" si="27"/>
        <v>4900</v>
      </c>
      <c r="I1094" s="623"/>
    </row>
    <row r="1095" spans="2:9" x14ac:dyDescent="0.2">
      <c r="B1095" s="192">
        <v>4</v>
      </c>
      <c r="C1095" s="193" t="s">
        <v>206</v>
      </c>
      <c r="D1095" s="199" t="s">
        <v>153</v>
      </c>
      <c r="E1095" s="243">
        <v>1</v>
      </c>
      <c r="F1095" s="242">
        <v>0.05</v>
      </c>
      <c r="G1095" s="197">
        <v>18000</v>
      </c>
      <c r="H1095" s="198">
        <f t="shared" si="27"/>
        <v>18900</v>
      </c>
      <c r="I1095" s="623"/>
    </row>
    <row r="1096" spans="2:9" x14ac:dyDescent="0.2">
      <c r="B1096" s="192">
        <v>5</v>
      </c>
      <c r="C1096" s="193" t="s">
        <v>207</v>
      </c>
      <c r="D1096" s="199" t="s">
        <v>153</v>
      </c>
      <c r="E1096" s="243">
        <v>2</v>
      </c>
      <c r="F1096" s="242">
        <v>0</v>
      </c>
      <c r="G1096" s="197">
        <v>5900</v>
      </c>
      <c r="H1096" s="198">
        <f t="shared" si="27"/>
        <v>11800</v>
      </c>
      <c r="I1096" s="623"/>
    </row>
    <row r="1097" spans="2:9" ht="36" x14ac:dyDescent="0.2">
      <c r="B1097" s="192">
        <v>6</v>
      </c>
      <c r="C1097" s="193" t="s">
        <v>208</v>
      </c>
      <c r="D1097" s="199" t="s">
        <v>153</v>
      </c>
      <c r="E1097" s="243">
        <v>2</v>
      </c>
      <c r="F1097" s="242">
        <v>0</v>
      </c>
      <c r="G1097" s="197">
        <v>1900</v>
      </c>
      <c r="H1097" s="198">
        <f t="shared" si="27"/>
        <v>3800</v>
      </c>
      <c r="I1097" s="623"/>
    </row>
    <row r="1098" spans="2:9" ht="24" x14ac:dyDescent="0.2">
      <c r="B1098" s="192">
        <v>7</v>
      </c>
      <c r="C1098" s="193" t="s">
        <v>152</v>
      </c>
      <c r="D1098" s="199" t="s">
        <v>144</v>
      </c>
      <c r="E1098" s="243">
        <v>0.03</v>
      </c>
      <c r="F1098" s="260">
        <v>0.05</v>
      </c>
      <c r="G1098" s="197">
        <v>22000</v>
      </c>
      <c r="H1098" s="198">
        <f t="shared" si="27"/>
        <v>693</v>
      </c>
      <c r="I1098" s="623"/>
    </row>
    <row r="1099" spans="2:9" ht="15" thickBot="1" x14ac:dyDescent="0.25">
      <c r="B1099" s="192">
        <v>8</v>
      </c>
      <c r="C1099" s="193"/>
      <c r="D1099" s="199"/>
      <c r="E1099" s="200"/>
      <c r="F1099" s="201"/>
      <c r="G1099" s="197"/>
      <c r="H1099" s="198">
        <f t="shared" si="27"/>
        <v>0</v>
      </c>
      <c r="I1099" s="623"/>
    </row>
    <row r="1100" spans="2:9" ht="15.75" thickBot="1" x14ac:dyDescent="0.25">
      <c r="B1100" s="202" t="s">
        <v>90</v>
      </c>
      <c r="C1100" s="202" t="s">
        <v>97</v>
      </c>
      <c r="D1100" s="202" t="s">
        <v>92</v>
      </c>
      <c r="E1100" s="624" t="s">
        <v>2</v>
      </c>
      <c r="F1100" s="625"/>
      <c r="G1100" s="202" t="s">
        <v>98</v>
      </c>
      <c r="H1100" s="202" t="s">
        <v>99</v>
      </c>
      <c r="I1100" s="202" t="s">
        <v>96</v>
      </c>
    </row>
    <row r="1101" spans="2:9" ht="60" x14ac:dyDescent="0.2">
      <c r="B1101" s="192">
        <v>1</v>
      </c>
      <c r="C1101" s="193" t="s">
        <v>149</v>
      </c>
      <c r="D1101" s="194" t="s">
        <v>101</v>
      </c>
      <c r="E1101" s="634">
        <v>1</v>
      </c>
      <c r="F1101" s="635"/>
      <c r="G1101" s="203">
        <v>31500</v>
      </c>
      <c r="H1101" s="204">
        <f>G1101*E1101</f>
        <v>31500</v>
      </c>
      <c r="I1101" s="633">
        <f>SUM(H1101:H1102)</f>
        <v>31500</v>
      </c>
    </row>
    <row r="1102" spans="2:9" ht="15" thickBot="1" x14ac:dyDescent="0.25">
      <c r="B1102" s="205">
        <v>2</v>
      </c>
      <c r="C1102" s="206" t="s">
        <v>102</v>
      </c>
      <c r="D1102" s="207"/>
      <c r="E1102" s="636"/>
      <c r="F1102" s="636"/>
      <c r="G1102" s="208"/>
      <c r="H1102" s="209">
        <f>G1102*E1102</f>
        <v>0</v>
      </c>
      <c r="I1102" s="623"/>
    </row>
    <row r="1103" spans="2:9" ht="15.75" thickBot="1" x14ac:dyDescent="0.25">
      <c r="B1103" s="202" t="s">
        <v>90</v>
      </c>
      <c r="C1103" s="202" t="s">
        <v>103</v>
      </c>
      <c r="D1103" s="210" t="s">
        <v>92</v>
      </c>
      <c r="E1103" s="599" t="s">
        <v>2</v>
      </c>
      <c r="F1103" s="600"/>
      <c r="G1103" s="211" t="s">
        <v>94</v>
      </c>
      <c r="H1103" s="202" t="s">
        <v>95</v>
      </c>
      <c r="I1103" s="246" t="s">
        <v>96</v>
      </c>
    </row>
    <row r="1104" spans="2:9" ht="24.75" thickBot="1" x14ac:dyDescent="0.25">
      <c r="B1104" s="192">
        <v>1</v>
      </c>
      <c r="C1104" s="193" t="s">
        <v>104</v>
      </c>
      <c r="D1104" s="194" t="s">
        <v>105</v>
      </c>
      <c r="E1104" s="631">
        <v>1</v>
      </c>
      <c r="F1104" s="632"/>
      <c r="G1104" s="198">
        <f>+ROUND(I1101*5%,0)</f>
        <v>1575</v>
      </c>
      <c r="H1104" s="247">
        <f>E1104*G1104</f>
        <v>1575</v>
      </c>
      <c r="I1104" s="637">
        <f>SUM(H1104:H1108)</f>
        <v>1575</v>
      </c>
    </row>
    <row r="1105" spans="2:9" ht="15" x14ac:dyDescent="0.2">
      <c r="B1105" s="205">
        <v>2</v>
      </c>
      <c r="C1105" s="213"/>
      <c r="D1105" s="199"/>
      <c r="E1105" s="631"/>
      <c r="F1105" s="632"/>
      <c r="G1105" s="198"/>
      <c r="H1105" s="247"/>
      <c r="I1105" s="637"/>
    </row>
    <row r="1106" spans="2:9" x14ac:dyDescent="0.2">
      <c r="B1106" s="255">
        <v>3</v>
      </c>
      <c r="C1106" s="249"/>
      <c r="D1106" s="248"/>
      <c r="E1106" s="638"/>
      <c r="F1106" s="639"/>
      <c r="G1106" s="250"/>
      <c r="H1106" s="251"/>
      <c r="I1106" s="637"/>
    </row>
    <row r="1107" spans="2:9" x14ac:dyDescent="0.2">
      <c r="B1107" s="248">
        <v>4</v>
      </c>
      <c r="C1107" s="249"/>
      <c r="D1107" s="248"/>
      <c r="E1107" s="638"/>
      <c r="F1107" s="639"/>
      <c r="G1107" s="250"/>
      <c r="H1107" s="251"/>
      <c r="I1107" s="637"/>
    </row>
    <row r="1108" spans="2:9" x14ac:dyDescent="0.2">
      <c r="B1108" s="248">
        <v>5</v>
      </c>
      <c r="C1108" s="249"/>
      <c r="D1108" s="248"/>
      <c r="E1108" s="638"/>
      <c r="F1108" s="639"/>
      <c r="G1108" s="250"/>
      <c r="H1108" s="252"/>
      <c r="I1108" s="637"/>
    </row>
    <row r="1109" spans="2:9" ht="15.75" thickBot="1" x14ac:dyDescent="0.25">
      <c r="B1109" s="253" t="s">
        <v>90</v>
      </c>
      <c r="C1109" s="253" t="s">
        <v>106</v>
      </c>
      <c r="D1109" s="253" t="s">
        <v>92</v>
      </c>
      <c r="E1109" s="646" t="s">
        <v>2</v>
      </c>
      <c r="F1109" s="647"/>
      <c r="G1109" s="253" t="s">
        <v>94</v>
      </c>
      <c r="H1109" s="253" t="s">
        <v>99</v>
      </c>
      <c r="I1109" s="253" t="s">
        <v>96</v>
      </c>
    </row>
    <row r="1110" spans="2:9" x14ac:dyDescent="0.2">
      <c r="B1110" s="192">
        <v>1</v>
      </c>
      <c r="C1110" s="193"/>
      <c r="D1110" s="194"/>
      <c r="E1110" s="644"/>
      <c r="F1110" s="645"/>
      <c r="G1110" s="203"/>
      <c r="H1110" s="204">
        <f>+E1110*G1110</f>
        <v>0</v>
      </c>
      <c r="I1110" s="633">
        <f>SUM(H1110:H1111)</f>
        <v>0</v>
      </c>
    </row>
    <row r="1111" spans="2:9" ht="15" thickBot="1" x14ac:dyDescent="0.25">
      <c r="B1111" s="205">
        <v>2</v>
      </c>
      <c r="C1111" s="206" t="s">
        <v>102</v>
      </c>
      <c r="D1111" s="207"/>
      <c r="E1111" s="636"/>
      <c r="F1111" s="636"/>
      <c r="G1111" s="208"/>
      <c r="H1111" s="209">
        <f>G1111*E1111</f>
        <v>0</v>
      </c>
      <c r="I1111" s="623"/>
    </row>
    <row r="1112" spans="2:9" ht="15.75" thickBot="1" x14ac:dyDescent="0.25">
      <c r="B1112" s="217"/>
      <c r="C1112" s="218" t="s">
        <v>109</v>
      </c>
      <c r="D1112" s="219"/>
      <c r="E1112" s="626"/>
      <c r="F1112" s="627"/>
      <c r="G1112" s="220"/>
      <c r="H1112" s="221" t="s">
        <v>102</v>
      </c>
      <c r="I1112" s="222">
        <f>I1092+I1101+I1104+I1110</f>
        <v>97819.6</v>
      </c>
    </row>
    <row r="1113" spans="2:9" x14ac:dyDescent="0.2">
      <c r="B1113" s="223"/>
      <c r="C1113" s="224"/>
      <c r="D1113" s="225"/>
      <c r="E1113" s="225" t="s">
        <v>110</v>
      </c>
      <c r="F1113" s="225"/>
      <c r="G1113" s="226"/>
      <c r="H1113" s="227"/>
      <c r="I1113" s="228"/>
    </row>
    <row r="1114" spans="2:9" x14ac:dyDescent="0.2">
      <c r="B1114" s="229"/>
      <c r="C1114" s="230"/>
      <c r="D1114" s="185"/>
      <c r="E1114" s="185"/>
      <c r="F1114" s="185"/>
      <c r="G1114" s="185"/>
      <c r="H1114" s="186"/>
      <c r="I1114" s="231"/>
    </row>
    <row r="1115" spans="2:9" x14ac:dyDescent="0.2">
      <c r="B1115" s="229"/>
      <c r="C1115" s="232"/>
      <c r="D1115" s="186"/>
      <c r="E1115" s="186"/>
      <c r="F1115" s="185"/>
      <c r="G1115" s="185"/>
      <c r="H1115" s="186"/>
      <c r="I1115" s="233"/>
    </row>
    <row r="1116" spans="2:9" x14ac:dyDescent="0.2">
      <c r="B1116" s="234"/>
      <c r="C1116" s="185"/>
      <c r="D1116" s="186"/>
      <c r="E1116" s="186"/>
      <c r="F1116" s="628" t="s">
        <v>111</v>
      </c>
      <c r="G1116" s="628"/>
      <c r="H1116" s="628"/>
      <c r="I1116" s="235"/>
    </row>
    <row r="1117" spans="2:9" x14ac:dyDescent="0.2">
      <c r="B1117" s="234"/>
      <c r="C1117" s="236"/>
      <c r="D1117" s="186"/>
      <c r="E1117" s="186"/>
      <c r="F1117" s="236"/>
      <c r="G1117" s="236"/>
      <c r="H1117" s="236"/>
      <c r="I1117" s="233"/>
    </row>
    <row r="1118" spans="2:9" ht="15.75" thickBot="1" x14ac:dyDescent="0.25">
      <c r="B1118" s="237"/>
      <c r="C1118" s="238" t="s">
        <v>112</v>
      </c>
      <c r="D1118" s="238"/>
      <c r="E1118" s="238"/>
      <c r="F1118" s="629" t="s">
        <v>113</v>
      </c>
      <c r="G1118" s="630"/>
      <c r="H1118" s="630"/>
      <c r="I1118" s="239"/>
    </row>
    <row r="1120" spans="2:9" ht="15" thickBot="1" x14ac:dyDescent="0.25"/>
    <row r="1121" spans="2:9" ht="15.75" x14ac:dyDescent="0.2">
      <c r="B1121" s="172"/>
      <c r="C1121" s="173"/>
      <c r="D1121" s="601" t="s">
        <v>0</v>
      </c>
      <c r="E1121" s="602"/>
      <c r="F1121" s="602"/>
      <c r="G1121" s="602"/>
      <c r="H1121" s="602"/>
      <c r="I1121" s="603"/>
    </row>
    <row r="1122" spans="2:9" ht="15.75" x14ac:dyDescent="0.2">
      <c r="B1122" s="174"/>
      <c r="C1122" s="175"/>
      <c r="D1122" s="604"/>
      <c r="E1122" s="605"/>
      <c r="F1122" s="605"/>
      <c r="G1122" s="605"/>
      <c r="H1122" s="605"/>
      <c r="I1122" s="606"/>
    </row>
    <row r="1123" spans="2:9" ht="15.75" x14ac:dyDescent="0.2">
      <c r="B1123" s="174"/>
      <c r="C1123" s="175"/>
      <c r="D1123" s="604"/>
      <c r="E1123" s="607"/>
      <c r="F1123" s="607"/>
      <c r="G1123" s="607"/>
      <c r="H1123" s="607"/>
      <c r="I1123" s="606"/>
    </row>
    <row r="1124" spans="2:9" ht="15.75" x14ac:dyDescent="0.2">
      <c r="B1124" s="174"/>
      <c r="C1124" s="175"/>
      <c r="D1124" s="176" t="s">
        <v>81</v>
      </c>
      <c r="E1124" s="177"/>
      <c r="F1124" s="177"/>
      <c r="G1124" s="177"/>
      <c r="H1124" s="177"/>
      <c r="I1124" s="175"/>
    </row>
    <row r="1125" spans="2:9" ht="15.75" x14ac:dyDescent="0.2">
      <c r="B1125" s="174"/>
      <c r="C1125" s="175"/>
      <c r="D1125" s="176" t="s">
        <v>82</v>
      </c>
      <c r="E1125" s="177"/>
      <c r="F1125" s="177"/>
      <c r="G1125" s="177"/>
      <c r="H1125" s="177"/>
      <c r="I1125" s="175"/>
    </row>
    <row r="1126" spans="2:9" ht="21" thickBot="1" x14ac:dyDescent="0.25">
      <c r="B1126" s="178"/>
      <c r="C1126" s="179"/>
      <c r="D1126" s="180" t="s">
        <v>83</v>
      </c>
      <c r="E1126" s="181"/>
      <c r="F1126" s="181"/>
      <c r="G1126" s="181"/>
      <c r="H1126" s="181"/>
      <c r="I1126" s="182"/>
    </row>
    <row r="1127" spans="2:9" ht="15" x14ac:dyDescent="0.25">
      <c r="B1127" s="183" t="s">
        <v>84</v>
      </c>
      <c r="C1127" s="258">
        <v>6.11</v>
      </c>
      <c r="D1127" s="185"/>
      <c r="E1127" s="185"/>
      <c r="F1127" s="185"/>
      <c r="G1127" s="185"/>
      <c r="H1127" s="186"/>
      <c r="I1127" s="187"/>
    </row>
    <row r="1128" spans="2:9" ht="15" thickBot="1" x14ac:dyDescent="0.25">
      <c r="B1128" s="188" t="s">
        <v>85</v>
      </c>
      <c r="C1128" s="608" t="s">
        <v>187</v>
      </c>
      <c r="D1128" s="608"/>
      <c r="E1128" s="608"/>
      <c r="F1128" s="608"/>
      <c r="G1128" s="608"/>
      <c r="H1128" s="608"/>
      <c r="I1128" s="609"/>
    </row>
    <row r="1129" spans="2:9" ht="15.75" thickBot="1" x14ac:dyDescent="0.25">
      <c r="B1129" s="610" t="s">
        <v>86</v>
      </c>
      <c r="C1129" s="602"/>
      <c r="D1129" s="602"/>
      <c r="E1129" s="602"/>
      <c r="F1129" s="602"/>
      <c r="G1129" s="602"/>
      <c r="H1129" s="602"/>
      <c r="I1129" s="603"/>
    </row>
    <row r="1130" spans="2:9" ht="32.25" customHeight="1" x14ac:dyDescent="0.2">
      <c r="B1130" s="611" t="s">
        <v>87</v>
      </c>
      <c r="C1130" s="613" t="s">
        <v>57</v>
      </c>
      <c r="D1130" s="614"/>
      <c r="E1130" s="614"/>
      <c r="F1130" s="617" t="s">
        <v>88</v>
      </c>
      <c r="G1130" s="619" t="s">
        <v>7</v>
      </c>
      <c r="H1130" s="617" t="s">
        <v>158</v>
      </c>
      <c r="I1130" s="621" t="s">
        <v>186</v>
      </c>
    </row>
    <row r="1131" spans="2:9" ht="33.75" customHeight="1" thickBot="1" x14ac:dyDescent="0.25">
      <c r="B1131" s="612"/>
      <c r="C1131" s="615"/>
      <c r="D1131" s="616"/>
      <c r="E1131" s="616"/>
      <c r="F1131" s="618"/>
      <c r="G1131" s="620"/>
      <c r="H1131" s="618"/>
      <c r="I1131" s="622"/>
    </row>
    <row r="1132" spans="2:9" ht="23.25" thickBot="1" x14ac:dyDescent="0.25">
      <c r="B1132" s="189" t="s">
        <v>90</v>
      </c>
      <c r="C1132" s="190" t="s">
        <v>91</v>
      </c>
      <c r="D1132" s="190" t="s">
        <v>92</v>
      </c>
      <c r="E1132" s="190" t="s">
        <v>2</v>
      </c>
      <c r="F1132" s="190" t="s">
        <v>93</v>
      </c>
      <c r="G1132" s="190" t="s">
        <v>94</v>
      </c>
      <c r="H1132" s="190" t="s">
        <v>95</v>
      </c>
      <c r="I1132" s="191" t="s">
        <v>96</v>
      </c>
    </row>
    <row r="1133" spans="2:9" ht="24" x14ac:dyDescent="0.2">
      <c r="B1133" s="192">
        <v>1</v>
      </c>
      <c r="C1133" s="193" t="s">
        <v>262</v>
      </c>
      <c r="D1133" s="199" t="s">
        <v>26</v>
      </c>
      <c r="E1133" s="243">
        <v>3</v>
      </c>
      <c r="F1133" s="242">
        <v>0.05</v>
      </c>
      <c r="G1133" s="245">
        <v>3064</v>
      </c>
      <c r="H1133" s="198">
        <f t="shared" ref="H1133:H1140" si="28">(E1133*G1133)+(E1133*G1133*F1133)</f>
        <v>9651.6</v>
      </c>
      <c r="I1133" s="623">
        <f>SUM(H1133:H1140)</f>
        <v>14794.6</v>
      </c>
    </row>
    <row r="1134" spans="2:9" x14ac:dyDescent="0.2">
      <c r="B1134" s="192">
        <v>2</v>
      </c>
      <c r="C1134" s="193" t="s">
        <v>206</v>
      </c>
      <c r="D1134" s="199" t="s">
        <v>153</v>
      </c>
      <c r="E1134" s="243">
        <v>0.16666666666666666</v>
      </c>
      <c r="F1134" s="242">
        <v>0.05</v>
      </c>
      <c r="G1134" s="197">
        <v>18000</v>
      </c>
      <c r="H1134" s="198">
        <f t="shared" si="28"/>
        <v>3150</v>
      </c>
      <c r="I1134" s="623"/>
    </row>
    <row r="1135" spans="2:9" x14ac:dyDescent="0.2">
      <c r="B1135" s="192">
        <v>3</v>
      </c>
      <c r="C1135" s="193" t="s">
        <v>207</v>
      </c>
      <c r="D1135" s="199" t="s">
        <v>153</v>
      </c>
      <c r="E1135" s="243">
        <v>0.16666666666666666</v>
      </c>
      <c r="F1135" s="242">
        <v>0</v>
      </c>
      <c r="G1135" s="197">
        <v>5900</v>
      </c>
      <c r="H1135" s="198">
        <f t="shared" si="28"/>
        <v>983.33333333333326</v>
      </c>
      <c r="I1135" s="623"/>
    </row>
    <row r="1136" spans="2:9" ht="36" x14ac:dyDescent="0.2">
      <c r="B1136" s="192">
        <v>4</v>
      </c>
      <c r="C1136" s="193" t="s">
        <v>208</v>
      </c>
      <c r="D1136" s="199" t="s">
        <v>153</v>
      </c>
      <c r="E1136" s="243">
        <v>0.16666666666666666</v>
      </c>
      <c r="F1136" s="242">
        <v>0</v>
      </c>
      <c r="G1136" s="197">
        <v>1900</v>
      </c>
      <c r="H1136" s="198">
        <f t="shared" si="28"/>
        <v>316.66666666666663</v>
      </c>
      <c r="I1136" s="623"/>
    </row>
    <row r="1137" spans="2:9" ht="24" x14ac:dyDescent="0.2">
      <c r="B1137" s="192">
        <v>5</v>
      </c>
      <c r="C1137" s="193" t="s">
        <v>152</v>
      </c>
      <c r="D1137" s="199" t="s">
        <v>144</v>
      </c>
      <c r="E1137" s="243">
        <v>0.03</v>
      </c>
      <c r="F1137" s="260">
        <v>0.05</v>
      </c>
      <c r="G1137" s="197">
        <v>22000</v>
      </c>
      <c r="H1137" s="198">
        <f t="shared" si="28"/>
        <v>693</v>
      </c>
      <c r="I1137" s="623"/>
    </row>
    <row r="1138" spans="2:9" x14ac:dyDescent="0.2">
      <c r="B1138" s="192">
        <v>6</v>
      </c>
      <c r="C1138" s="193"/>
      <c r="D1138" s="199"/>
      <c r="E1138" s="243"/>
      <c r="F1138" s="242"/>
      <c r="G1138" s="197"/>
      <c r="H1138" s="198">
        <f t="shared" si="28"/>
        <v>0</v>
      </c>
      <c r="I1138" s="623"/>
    </row>
    <row r="1139" spans="2:9" x14ac:dyDescent="0.2">
      <c r="B1139" s="192">
        <v>7</v>
      </c>
      <c r="C1139" s="193"/>
      <c r="D1139" s="199"/>
      <c r="E1139" s="243"/>
      <c r="F1139" s="260"/>
      <c r="G1139" s="197"/>
      <c r="H1139" s="198">
        <f t="shared" si="28"/>
        <v>0</v>
      </c>
      <c r="I1139" s="623"/>
    </row>
    <row r="1140" spans="2:9" ht="15" thickBot="1" x14ac:dyDescent="0.25">
      <c r="B1140" s="192">
        <v>8</v>
      </c>
      <c r="C1140" s="193"/>
      <c r="D1140" s="199"/>
      <c r="E1140" s="200"/>
      <c r="F1140" s="201"/>
      <c r="G1140" s="197"/>
      <c r="H1140" s="198">
        <f t="shared" si="28"/>
        <v>0</v>
      </c>
      <c r="I1140" s="623"/>
    </row>
    <row r="1141" spans="2:9" ht="15.75" thickBot="1" x14ac:dyDescent="0.25">
      <c r="B1141" s="202" t="s">
        <v>90</v>
      </c>
      <c r="C1141" s="202" t="s">
        <v>97</v>
      </c>
      <c r="D1141" s="202" t="s">
        <v>92</v>
      </c>
      <c r="E1141" s="624" t="s">
        <v>2</v>
      </c>
      <c r="F1141" s="625"/>
      <c r="G1141" s="202" t="s">
        <v>98</v>
      </c>
      <c r="H1141" s="202" t="s">
        <v>99</v>
      </c>
      <c r="I1141" s="202" t="s">
        <v>96</v>
      </c>
    </row>
    <row r="1142" spans="2:9" ht="60" x14ac:dyDescent="0.2">
      <c r="B1142" s="192">
        <v>1</v>
      </c>
      <c r="C1142" s="193" t="s">
        <v>149</v>
      </c>
      <c r="D1142" s="194" t="s">
        <v>101</v>
      </c>
      <c r="E1142" s="634">
        <v>0.25</v>
      </c>
      <c r="F1142" s="635"/>
      <c r="G1142" s="203">
        <v>31550</v>
      </c>
      <c r="H1142" s="204">
        <f>G1142*E1142</f>
        <v>7887.5</v>
      </c>
      <c r="I1142" s="633">
        <f>SUM(H1142:H1143)</f>
        <v>7887.5</v>
      </c>
    </row>
    <row r="1143" spans="2:9" ht="15" thickBot="1" x14ac:dyDescent="0.25">
      <c r="B1143" s="205">
        <v>2</v>
      </c>
      <c r="C1143" s="206" t="s">
        <v>102</v>
      </c>
      <c r="D1143" s="207"/>
      <c r="E1143" s="636"/>
      <c r="F1143" s="636"/>
      <c r="G1143" s="208"/>
      <c r="H1143" s="209">
        <f>G1143*E1143</f>
        <v>0</v>
      </c>
      <c r="I1143" s="623"/>
    </row>
    <row r="1144" spans="2:9" ht="15.75" thickBot="1" x14ac:dyDescent="0.25">
      <c r="B1144" s="202" t="s">
        <v>90</v>
      </c>
      <c r="C1144" s="202" t="s">
        <v>103</v>
      </c>
      <c r="D1144" s="210" t="s">
        <v>92</v>
      </c>
      <c r="E1144" s="599" t="s">
        <v>2</v>
      </c>
      <c r="F1144" s="600"/>
      <c r="G1144" s="211" t="s">
        <v>94</v>
      </c>
      <c r="H1144" s="202" t="s">
        <v>95</v>
      </c>
      <c r="I1144" s="246" t="s">
        <v>96</v>
      </c>
    </row>
    <row r="1145" spans="2:9" ht="24.75" thickBot="1" x14ac:dyDescent="0.25">
      <c r="B1145" s="192">
        <v>1</v>
      </c>
      <c r="C1145" s="193" t="s">
        <v>104</v>
      </c>
      <c r="D1145" s="194" t="s">
        <v>105</v>
      </c>
      <c r="E1145" s="631">
        <v>1</v>
      </c>
      <c r="F1145" s="632"/>
      <c r="G1145" s="198">
        <f>+ROUND(I1142*5%,0)</f>
        <v>394</v>
      </c>
      <c r="H1145" s="247">
        <f>E1145*G1145</f>
        <v>394</v>
      </c>
      <c r="I1145" s="637">
        <f>SUM(H1145:H1148)</f>
        <v>1994</v>
      </c>
    </row>
    <row r="1146" spans="2:9" ht="15" x14ac:dyDescent="0.2">
      <c r="B1146" s="205">
        <v>2</v>
      </c>
      <c r="C1146" s="213" t="s">
        <v>135</v>
      </c>
      <c r="D1146" s="199" t="s">
        <v>256</v>
      </c>
      <c r="E1146" s="631">
        <v>1</v>
      </c>
      <c r="F1146" s="632"/>
      <c r="G1146" s="198">
        <v>1600</v>
      </c>
      <c r="H1146" s="247">
        <f>E1146*G1146</f>
        <v>1600</v>
      </c>
      <c r="I1146" s="637"/>
    </row>
    <row r="1147" spans="2:9" x14ac:dyDescent="0.2">
      <c r="B1147" s="248">
        <v>4</v>
      </c>
      <c r="C1147" s="249"/>
      <c r="D1147" s="248"/>
      <c r="E1147" s="638"/>
      <c r="F1147" s="639"/>
      <c r="G1147" s="250"/>
      <c r="H1147" s="251"/>
      <c r="I1147" s="637"/>
    </row>
    <row r="1148" spans="2:9" x14ac:dyDescent="0.2">
      <c r="B1148" s="248">
        <v>5</v>
      </c>
      <c r="C1148" s="249"/>
      <c r="D1148" s="248"/>
      <c r="E1148" s="638"/>
      <c r="F1148" s="639"/>
      <c r="G1148" s="250"/>
      <c r="H1148" s="252"/>
      <c r="I1148" s="637"/>
    </row>
    <row r="1149" spans="2:9" ht="15.75" thickBot="1" x14ac:dyDescent="0.25">
      <c r="B1149" s="253" t="s">
        <v>90</v>
      </c>
      <c r="C1149" s="253" t="s">
        <v>106</v>
      </c>
      <c r="D1149" s="253" t="s">
        <v>92</v>
      </c>
      <c r="E1149" s="646" t="s">
        <v>2</v>
      </c>
      <c r="F1149" s="647"/>
      <c r="G1149" s="253" t="s">
        <v>94</v>
      </c>
      <c r="H1149" s="253" t="s">
        <v>99</v>
      </c>
      <c r="I1149" s="253" t="s">
        <v>96</v>
      </c>
    </row>
    <row r="1150" spans="2:9" x14ac:dyDescent="0.2">
      <c r="B1150" s="192">
        <v>1</v>
      </c>
      <c r="C1150" s="193"/>
      <c r="D1150" s="194"/>
      <c r="E1150" s="644"/>
      <c r="F1150" s="645"/>
      <c r="G1150" s="203"/>
      <c r="H1150" s="204">
        <f>+E1150*G1150</f>
        <v>0</v>
      </c>
      <c r="I1150" s="633">
        <f>SUM(H1150:H1151)</f>
        <v>0</v>
      </c>
    </row>
    <row r="1151" spans="2:9" ht="15" thickBot="1" x14ac:dyDescent="0.25">
      <c r="B1151" s="205">
        <v>2</v>
      </c>
      <c r="C1151" s="206" t="s">
        <v>102</v>
      </c>
      <c r="D1151" s="207"/>
      <c r="E1151" s="636"/>
      <c r="F1151" s="636"/>
      <c r="G1151" s="208"/>
      <c r="H1151" s="209">
        <f>G1151*E1151</f>
        <v>0</v>
      </c>
      <c r="I1151" s="623"/>
    </row>
    <row r="1152" spans="2:9" ht="15.75" thickBot="1" x14ac:dyDescent="0.25">
      <c r="B1152" s="217"/>
      <c r="C1152" s="218" t="s">
        <v>109</v>
      </c>
      <c r="D1152" s="219"/>
      <c r="E1152" s="626"/>
      <c r="F1152" s="627"/>
      <c r="G1152" s="220"/>
      <c r="H1152" s="221" t="s">
        <v>102</v>
      </c>
      <c r="I1152" s="222">
        <f>I1133+I1142+I1145+I1150</f>
        <v>24676.1</v>
      </c>
    </row>
    <row r="1153" spans="2:9" x14ac:dyDescent="0.2">
      <c r="B1153" s="223"/>
      <c r="C1153" s="224"/>
      <c r="D1153" s="225"/>
      <c r="E1153" s="225" t="s">
        <v>110</v>
      </c>
      <c r="F1153" s="225"/>
      <c r="G1153" s="226"/>
      <c r="H1153" s="227"/>
      <c r="I1153" s="228"/>
    </row>
    <row r="1154" spans="2:9" x14ac:dyDescent="0.2">
      <c r="B1154" s="229"/>
      <c r="C1154" s="230"/>
      <c r="D1154" s="185"/>
      <c r="E1154" s="185"/>
      <c r="F1154" s="185"/>
      <c r="G1154" s="185"/>
      <c r="H1154" s="186"/>
      <c r="I1154" s="231"/>
    </row>
    <row r="1155" spans="2:9" x14ac:dyDescent="0.2">
      <c r="B1155" s="229"/>
      <c r="C1155" s="232"/>
      <c r="D1155" s="186"/>
      <c r="E1155" s="186"/>
      <c r="F1155" s="185"/>
      <c r="G1155" s="185"/>
      <c r="H1155" s="186"/>
      <c r="I1155" s="233"/>
    </row>
    <row r="1156" spans="2:9" x14ac:dyDescent="0.2">
      <c r="B1156" s="234"/>
      <c r="C1156" s="185"/>
      <c r="D1156" s="186"/>
      <c r="E1156" s="186"/>
      <c r="F1156" s="628" t="s">
        <v>111</v>
      </c>
      <c r="G1156" s="628"/>
      <c r="H1156" s="628"/>
      <c r="I1156" s="235"/>
    </row>
    <row r="1157" spans="2:9" x14ac:dyDescent="0.2">
      <c r="B1157" s="234"/>
      <c r="C1157" s="236"/>
      <c r="D1157" s="186"/>
      <c r="E1157" s="186"/>
      <c r="F1157" s="236"/>
      <c r="G1157" s="236"/>
      <c r="H1157" s="236"/>
      <c r="I1157" s="233"/>
    </row>
    <row r="1158" spans="2:9" ht="15.75" thickBot="1" x14ac:dyDescent="0.25">
      <c r="B1158" s="237"/>
      <c r="C1158" s="238" t="s">
        <v>112</v>
      </c>
      <c r="D1158" s="238"/>
      <c r="E1158" s="238"/>
      <c r="F1158" s="629" t="s">
        <v>113</v>
      </c>
      <c r="G1158" s="630"/>
      <c r="H1158" s="630"/>
      <c r="I1158" s="239"/>
    </row>
    <row r="1160" spans="2:9" ht="15" thickBot="1" x14ac:dyDescent="0.25"/>
    <row r="1161" spans="2:9" ht="15.75" x14ac:dyDescent="0.2">
      <c r="B1161" s="172"/>
      <c r="C1161" s="173"/>
      <c r="D1161" s="601" t="s">
        <v>0</v>
      </c>
      <c r="E1161" s="602"/>
      <c r="F1161" s="602"/>
      <c r="G1161" s="602"/>
      <c r="H1161" s="602"/>
      <c r="I1161" s="603"/>
    </row>
    <row r="1162" spans="2:9" ht="15.75" x14ac:dyDescent="0.2">
      <c r="B1162" s="174"/>
      <c r="C1162" s="175"/>
      <c r="D1162" s="604"/>
      <c r="E1162" s="605"/>
      <c r="F1162" s="605"/>
      <c r="G1162" s="605"/>
      <c r="H1162" s="605"/>
      <c r="I1162" s="606"/>
    </row>
    <row r="1163" spans="2:9" ht="15.75" x14ac:dyDescent="0.2">
      <c r="B1163" s="174"/>
      <c r="C1163" s="175"/>
      <c r="D1163" s="604"/>
      <c r="E1163" s="607"/>
      <c r="F1163" s="607"/>
      <c r="G1163" s="607"/>
      <c r="H1163" s="607"/>
      <c r="I1163" s="606"/>
    </row>
    <row r="1164" spans="2:9" ht="15.75" x14ac:dyDescent="0.2">
      <c r="B1164" s="174"/>
      <c r="C1164" s="175"/>
      <c r="D1164" s="176" t="s">
        <v>81</v>
      </c>
      <c r="E1164" s="177"/>
      <c r="F1164" s="177"/>
      <c r="G1164" s="177"/>
      <c r="H1164" s="177"/>
      <c r="I1164" s="175"/>
    </row>
    <row r="1165" spans="2:9" ht="15.75" x14ac:dyDescent="0.2">
      <c r="B1165" s="174"/>
      <c r="C1165" s="175"/>
      <c r="D1165" s="176" t="s">
        <v>82</v>
      </c>
      <c r="E1165" s="177"/>
      <c r="F1165" s="177"/>
      <c r="G1165" s="177"/>
      <c r="H1165" s="177"/>
      <c r="I1165" s="175"/>
    </row>
    <row r="1166" spans="2:9" ht="21" thickBot="1" x14ac:dyDescent="0.25">
      <c r="B1166" s="178"/>
      <c r="C1166" s="179"/>
      <c r="D1166" s="180" t="s">
        <v>83</v>
      </c>
      <c r="E1166" s="181"/>
      <c r="F1166" s="181"/>
      <c r="G1166" s="181"/>
      <c r="H1166" s="181"/>
      <c r="I1166" s="182"/>
    </row>
    <row r="1167" spans="2:9" ht="15" x14ac:dyDescent="0.25">
      <c r="B1167" s="183" t="s">
        <v>84</v>
      </c>
      <c r="C1167" s="258">
        <v>6.12</v>
      </c>
      <c r="D1167" s="185"/>
      <c r="E1167" s="185"/>
      <c r="F1167" s="185"/>
      <c r="G1167" s="185"/>
      <c r="H1167" s="186"/>
      <c r="I1167" s="187"/>
    </row>
    <row r="1168" spans="2:9" ht="15" thickBot="1" x14ac:dyDescent="0.25">
      <c r="B1168" s="188" t="s">
        <v>85</v>
      </c>
      <c r="C1168" s="608" t="s">
        <v>187</v>
      </c>
      <c r="D1168" s="608"/>
      <c r="E1168" s="608"/>
      <c r="F1168" s="608"/>
      <c r="G1168" s="608"/>
      <c r="H1168" s="608"/>
      <c r="I1168" s="609"/>
    </row>
    <row r="1169" spans="2:9" ht="15.75" thickBot="1" x14ac:dyDescent="0.25">
      <c r="B1169" s="610" t="s">
        <v>86</v>
      </c>
      <c r="C1169" s="602"/>
      <c r="D1169" s="602"/>
      <c r="E1169" s="602"/>
      <c r="F1169" s="602"/>
      <c r="G1169" s="602"/>
      <c r="H1169" s="602"/>
      <c r="I1169" s="603"/>
    </row>
    <row r="1170" spans="2:9" ht="39" customHeight="1" x14ac:dyDescent="0.2">
      <c r="B1170" s="611" t="s">
        <v>87</v>
      </c>
      <c r="C1170" s="613" t="s">
        <v>58</v>
      </c>
      <c r="D1170" s="614"/>
      <c r="E1170" s="614"/>
      <c r="F1170" s="617" t="s">
        <v>88</v>
      </c>
      <c r="G1170" s="619" t="s">
        <v>7</v>
      </c>
      <c r="H1170" s="617" t="s">
        <v>158</v>
      </c>
      <c r="I1170" s="621" t="s">
        <v>186</v>
      </c>
    </row>
    <row r="1171" spans="2:9" ht="15" thickBot="1" x14ac:dyDescent="0.25">
      <c r="B1171" s="612"/>
      <c r="C1171" s="615"/>
      <c r="D1171" s="616"/>
      <c r="E1171" s="616"/>
      <c r="F1171" s="618"/>
      <c r="G1171" s="620"/>
      <c r="H1171" s="618"/>
      <c r="I1171" s="622"/>
    </row>
    <row r="1172" spans="2:9" ht="23.25" thickBot="1" x14ac:dyDescent="0.25">
      <c r="B1172" s="189" t="s">
        <v>90</v>
      </c>
      <c r="C1172" s="190" t="s">
        <v>91</v>
      </c>
      <c r="D1172" s="190" t="s">
        <v>92</v>
      </c>
      <c r="E1172" s="190" t="s">
        <v>2</v>
      </c>
      <c r="F1172" s="190" t="s">
        <v>93</v>
      </c>
      <c r="G1172" s="190" t="s">
        <v>94</v>
      </c>
      <c r="H1172" s="190" t="s">
        <v>95</v>
      </c>
      <c r="I1172" s="191" t="s">
        <v>96</v>
      </c>
    </row>
    <row r="1173" spans="2:9" ht="36" x14ac:dyDescent="0.2">
      <c r="B1173" s="192">
        <v>1</v>
      </c>
      <c r="C1173" s="193" t="s">
        <v>214</v>
      </c>
      <c r="D1173" s="199" t="s">
        <v>153</v>
      </c>
      <c r="E1173" s="243">
        <v>0.16666666666666666</v>
      </c>
      <c r="F1173" s="242">
        <v>0.05</v>
      </c>
      <c r="G1173" s="245">
        <v>21233</v>
      </c>
      <c r="H1173" s="198">
        <f t="shared" ref="H1173:H1180" si="29">(E1173*G1173)+(E1173*G1173*F1173)</f>
        <v>3715.7749999999996</v>
      </c>
      <c r="I1173" s="623">
        <f>SUM(H1173:H1180)</f>
        <v>8967.1083333333336</v>
      </c>
    </row>
    <row r="1174" spans="2:9" x14ac:dyDescent="0.2">
      <c r="B1174" s="192">
        <v>2</v>
      </c>
      <c r="C1174" s="193" t="s">
        <v>212</v>
      </c>
      <c r="D1174" s="199" t="s">
        <v>153</v>
      </c>
      <c r="E1174" s="243">
        <v>0.16666666666666666</v>
      </c>
      <c r="F1174" s="242">
        <v>0</v>
      </c>
      <c r="G1174" s="197">
        <v>950</v>
      </c>
      <c r="H1174" s="198">
        <f t="shared" si="29"/>
        <v>158.33333333333331</v>
      </c>
      <c r="I1174" s="623"/>
    </row>
    <row r="1175" spans="2:9" x14ac:dyDescent="0.2">
      <c r="B1175" s="192">
        <v>3</v>
      </c>
      <c r="C1175" s="193" t="s">
        <v>211</v>
      </c>
      <c r="D1175" s="199" t="s">
        <v>153</v>
      </c>
      <c r="E1175" s="243">
        <v>0.33333333333333331</v>
      </c>
      <c r="F1175" s="242">
        <v>0</v>
      </c>
      <c r="G1175" s="197">
        <v>600</v>
      </c>
      <c r="H1175" s="198">
        <f t="shared" si="29"/>
        <v>200</v>
      </c>
      <c r="I1175" s="623"/>
    </row>
    <row r="1176" spans="2:9" ht="24" x14ac:dyDescent="0.2">
      <c r="B1176" s="192">
        <v>4</v>
      </c>
      <c r="C1176" s="193" t="s">
        <v>152</v>
      </c>
      <c r="D1176" s="199" t="s">
        <v>144</v>
      </c>
      <c r="E1176" s="243">
        <v>0.03</v>
      </c>
      <c r="F1176" s="260">
        <v>0.05</v>
      </c>
      <c r="G1176" s="197">
        <v>22000</v>
      </c>
      <c r="H1176" s="198">
        <f t="shared" si="29"/>
        <v>693</v>
      </c>
      <c r="I1176" s="623"/>
    </row>
    <row r="1177" spans="2:9" x14ac:dyDescent="0.2">
      <c r="B1177" s="192">
        <v>5</v>
      </c>
      <c r="C1177" s="193" t="s">
        <v>213</v>
      </c>
      <c r="D1177" s="199" t="s">
        <v>7</v>
      </c>
      <c r="E1177" s="243">
        <v>1</v>
      </c>
      <c r="F1177" s="260">
        <v>0.05</v>
      </c>
      <c r="G1177" s="197">
        <v>4000</v>
      </c>
      <c r="H1177" s="198">
        <f t="shared" si="29"/>
        <v>4200</v>
      </c>
      <c r="I1177" s="623"/>
    </row>
    <row r="1178" spans="2:9" x14ac:dyDescent="0.2">
      <c r="B1178" s="192">
        <v>6</v>
      </c>
      <c r="C1178" s="193"/>
      <c r="D1178" s="199"/>
      <c r="E1178" s="243"/>
      <c r="F1178" s="242"/>
      <c r="G1178" s="197"/>
      <c r="H1178" s="198">
        <f t="shared" si="29"/>
        <v>0</v>
      </c>
      <c r="I1178" s="623"/>
    </row>
    <row r="1179" spans="2:9" x14ac:dyDescent="0.2">
      <c r="B1179" s="192">
        <v>7</v>
      </c>
      <c r="C1179" s="193"/>
      <c r="D1179" s="199"/>
      <c r="E1179" s="243"/>
      <c r="F1179" s="260"/>
      <c r="G1179" s="197"/>
      <c r="H1179" s="198">
        <f t="shared" si="29"/>
        <v>0</v>
      </c>
      <c r="I1179" s="623"/>
    </row>
    <row r="1180" spans="2:9" ht="15" thickBot="1" x14ac:dyDescent="0.25">
      <c r="B1180" s="192">
        <v>8</v>
      </c>
      <c r="C1180" s="193"/>
      <c r="D1180" s="199"/>
      <c r="E1180" s="200"/>
      <c r="F1180" s="201"/>
      <c r="G1180" s="197"/>
      <c r="H1180" s="198">
        <f t="shared" si="29"/>
        <v>0</v>
      </c>
      <c r="I1180" s="623"/>
    </row>
    <row r="1181" spans="2:9" ht="15.75" thickBot="1" x14ac:dyDescent="0.25">
      <c r="B1181" s="202" t="s">
        <v>90</v>
      </c>
      <c r="C1181" s="202" t="s">
        <v>97</v>
      </c>
      <c r="D1181" s="202" t="s">
        <v>92</v>
      </c>
      <c r="E1181" s="624" t="s">
        <v>2</v>
      </c>
      <c r="F1181" s="625"/>
      <c r="G1181" s="202" t="s">
        <v>98</v>
      </c>
      <c r="H1181" s="202" t="s">
        <v>99</v>
      </c>
      <c r="I1181" s="202" t="s">
        <v>96</v>
      </c>
    </row>
    <row r="1182" spans="2:9" ht="48" x14ac:dyDescent="0.2">
      <c r="B1182" s="192">
        <v>1</v>
      </c>
      <c r="C1182" s="193" t="s">
        <v>100</v>
      </c>
      <c r="D1182" s="194" t="s">
        <v>101</v>
      </c>
      <c r="E1182" s="634">
        <v>0.25</v>
      </c>
      <c r="F1182" s="635"/>
      <c r="G1182" s="203">
        <v>28682</v>
      </c>
      <c r="H1182" s="204">
        <f>G1182*E1182</f>
        <v>7170.5</v>
      </c>
      <c r="I1182" s="633">
        <f>SUM(H1182:H1183)</f>
        <v>7170.5</v>
      </c>
    </row>
    <row r="1183" spans="2:9" ht="15" thickBot="1" x14ac:dyDescent="0.25">
      <c r="B1183" s="205">
        <v>2</v>
      </c>
      <c r="C1183" s="206" t="s">
        <v>102</v>
      </c>
      <c r="D1183" s="207"/>
      <c r="E1183" s="636"/>
      <c r="F1183" s="636"/>
      <c r="G1183" s="208"/>
      <c r="H1183" s="209">
        <f>G1183*E1183</f>
        <v>0</v>
      </c>
      <c r="I1183" s="623"/>
    </row>
    <row r="1184" spans="2:9" ht="15.75" thickBot="1" x14ac:dyDescent="0.25">
      <c r="B1184" s="202" t="s">
        <v>90</v>
      </c>
      <c r="C1184" s="202" t="s">
        <v>103</v>
      </c>
      <c r="D1184" s="210" t="s">
        <v>92</v>
      </c>
      <c r="E1184" s="599" t="s">
        <v>2</v>
      </c>
      <c r="F1184" s="600"/>
      <c r="G1184" s="211" t="s">
        <v>94</v>
      </c>
      <c r="H1184" s="202" t="s">
        <v>95</v>
      </c>
      <c r="I1184" s="246" t="s">
        <v>96</v>
      </c>
    </row>
    <row r="1185" spans="2:10" ht="24.75" thickBot="1" x14ac:dyDescent="0.25">
      <c r="B1185" s="192">
        <v>1</v>
      </c>
      <c r="C1185" s="193" t="s">
        <v>104</v>
      </c>
      <c r="D1185" s="194" t="s">
        <v>105</v>
      </c>
      <c r="E1185" s="631">
        <v>1</v>
      </c>
      <c r="F1185" s="632"/>
      <c r="G1185" s="198">
        <f>+ROUND(I1182*5%,0)</f>
        <v>359</v>
      </c>
      <c r="H1185" s="247">
        <f>E1185*G1185</f>
        <v>359</v>
      </c>
      <c r="I1185" s="637">
        <f>SUM(H1185:H1189)</f>
        <v>359</v>
      </c>
    </row>
    <row r="1186" spans="2:10" ht="15.75" thickBot="1" x14ac:dyDescent="0.25">
      <c r="B1186" s="205">
        <v>2</v>
      </c>
      <c r="C1186" s="213"/>
      <c r="D1186" s="199"/>
      <c r="E1186" s="631"/>
      <c r="F1186" s="632"/>
      <c r="G1186" s="198"/>
      <c r="H1186" s="247"/>
      <c r="I1186" s="637"/>
    </row>
    <row r="1187" spans="2:10" x14ac:dyDescent="0.2">
      <c r="B1187" s="255">
        <v>3</v>
      </c>
      <c r="C1187" s="249"/>
      <c r="D1187" s="248"/>
      <c r="E1187" s="638"/>
      <c r="F1187" s="639"/>
      <c r="G1187" s="250"/>
      <c r="H1187" s="247"/>
      <c r="I1187" s="637"/>
    </row>
    <row r="1188" spans="2:10" x14ac:dyDescent="0.2">
      <c r="B1188" s="248">
        <v>4</v>
      </c>
      <c r="C1188" s="249"/>
      <c r="D1188" s="248"/>
      <c r="E1188" s="638"/>
      <c r="F1188" s="639"/>
      <c r="G1188" s="250"/>
      <c r="H1188" s="251"/>
      <c r="I1188" s="637"/>
    </row>
    <row r="1189" spans="2:10" x14ac:dyDescent="0.2">
      <c r="B1189" s="248">
        <v>5</v>
      </c>
      <c r="C1189" s="249"/>
      <c r="D1189" s="248"/>
      <c r="E1189" s="638"/>
      <c r="F1189" s="639"/>
      <c r="G1189" s="250"/>
      <c r="H1189" s="252"/>
      <c r="I1189" s="637"/>
    </row>
    <row r="1190" spans="2:10" ht="15.75" thickBot="1" x14ac:dyDescent="0.25">
      <c r="B1190" s="253" t="s">
        <v>90</v>
      </c>
      <c r="C1190" s="253" t="s">
        <v>106</v>
      </c>
      <c r="D1190" s="253" t="s">
        <v>92</v>
      </c>
      <c r="E1190" s="646" t="s">
        <v>2</v>
      </c>
      <c r="F1190" s="647"/>
      <c r="G1190" s="253" t="s">
        <v>94</v>
      </c>
      <c r="H1190" s="253" t="s">
        <v>99</v>
      </c>
      <c r="I1190" s="253" t="s">
        <v>96</v>
      </c>
    </row>
    <row r="1191" spans="2:10" x14ac:dyDescent="0.2">
      <c r="B1191" s="192">
        <v>1</v>
      </c>
      <c r="C1191" s="193"/>
      <c r="D1191" s="194"/>
      <c r="E1191" s="644"/>
      <c r="F1191" s="645"/>
      <c r="G1191" s="203"/>
      <c r="H1191" s="204">
        <f>+E1191*G1191</f>
        <v>0</v>
      </c>
      <c r="I1191" s="633">
        <f>SUM(H1191:H1192)</f>
        <v>0</v>
      </c>
    </row>
    <row r="1192" spans="2:10" ht="15" thickBot="1" x14ac:dyDescent="0.25">
      <c r="B1192" s="205">
        <v>2</v>
      </c>
      <c r="C1192" s="206" t="s">
        <v>102</v>
      </c>
      <c r="D1192" s="207"/>
      <c r="E1192" s="636"/>
      <c r="F1192" s="636"/>
      <c r="G1192" s="208"/>
      <c r="H1192" s="209">
        <f>G1192*E1192</f>
        <v>0</v>
      </c>
      <c r="I1192" s="623"/>
    </row>
    <row r="1193" spans="2:10" ht="15.75" thickBot="1" x14ac:dyDescent="0.25">
      <c r="B1193" s="217"/>
      <c r="C1193" s="218" t="s">
        <v>109</v>
      </c>
      <c r="D1193" s="219"/>
      <c r="E1193" s="626"/>
      <c r="F1193" s="627"/>
      <c r="G1193" s="220"/>
      <c r="H1193" s="221" t="s">
        <v>102</v>
      </c>
      <c r="I1193" s="222">
        <f>I1173+I1182+I1185+I1191</f>
        <v>16496.608333333334</v>
      </c>
      <c r="J1193" s="269"/>
    </row>
    <row r="1194" spans="2:10" x14ac:dyDescent="0.2">
      <c r="B1194" s="223"/>
      <c r="C1194" s="224"/>
      <c r="D1194" s="225"/>
      <c r="E1194" s="225" t="s">
        <v>110</v>
      </c>
      <c r="F1194" s="225"/>
      <c r="G1194" s="226"/>
      <c r="H1194" s="227"/>
      <c r="I1194" s="228"/>
    </row>
    <row r="1195" spans="2:10" x14ac:dyDescent="0.2">
      <c r="B1195" s="229"/>
      <c r="C1195" s="230"/>
      <c r="D1195" s="185"/>
      <c r="E1195" s="185"/>
      <c r="F1195" s="185"/>
      <c r="G1195" s="185"/>
      <c r="H1195" s="186"/>
      <c r="I1195" s="231"/>
    </row>
    <row r="1196" spans="2:10" x14ac:dyDescent="0.2">
      <c r="B1196" s="229"/>
      <c r="C1196" s="232"/>
      <c r="D1196" s="186"/>
      <c r="E1196" s="186"/>
      <c r="F1196" s="185"/>
      <c r="G1196" s="185"/>
      <c r="H1196" s="186"/>
      <c r="I1196" s="233"/>
    </row>
    <row r="1197" spans="2:10" x14ac:dyDescent="0.2">
      <c r="B1197" s="234"/>
      <c r="C1197" s="185"/>
      <c r="D1197" s="186"/>
      <c r="E1197" s="186"/>
      <c r="F1197" s="628" t="s">
        <v>111</v>
      </c>
      <c r="G1197" s="628"/>
      <c r="H1197" s="628"/>
      <c r="I1197" s="235"/>
    </row>
    <row r="1198" spans="2:10" x14ac:dyDescent="0.2">
      <c r="B1198" s="234"/>
      <c r="C1198" s="236"/>
      <c r="D1198" s="186"/>
      <c r="E1198" s="186"/>
      <c r="F1198" s="236"/>
      <c r="G1198" s="236"/>
      <c r="H1198" s="236"/>
      <c r="I1198" s="233"/>
    </row>
    <row r="1199" spans="2:10" ht="15.75" thickBot="1" x14ac:dyDescent="0.25">
      <c r="B1199" s="237"/>
      <c r="C1199" s="238" t="s">
        <v>112</v>
      </c>
      <c r="D1199" s="238"/>
      <c r="E1199" s="238"/>
      <c r="F1199" s="629" t="s">
        <v>113</v>
      </c>
      <c r="G1199" s="630"/>
      <c r="H1199" s="630"/>
      <c r="I1199" s="239"/>
    </row>
    <row r="1201" spans="2:9" ht="15" thickBot="1" x14ac:dyDescent="0.25"/>
    <row r="1202" spans="2:9" ht="15.75" x14ac:dyDescent="0.2">
      <c r="B1202" s="172"/>
      <c r="C1202" s="173"/>
      <c r="D1202" s="601" t="s">
        <v>0</v>
      </c>
      <c r="E1202" s="602"/>
      <c r="F1202" s="602"/>
      <c r="G1202" s="602"/>
      <c r="H1202" s="602"/>
      <c r="I1202" s="603"/>
    </row>
    <row r="1203" spans="2:9" ht="15.75" x14ac:dyDescent="0.2">
      <c r="B1203" s="174"/>
      <c r="C1203" s="175"/>
      <c r="D1203" s="604"/>
      <c r="E1203" s="605"/>
      <c r="F1203" s="605"/>
      <c r="G1203" s="605"/>
      <c r="H1203" s="605"/>
      <c r="I1203" s="606"/>
    </row>
    <row r="1204" spans="2:9" ht="15.75" x14ac:dyDescent="0.2">
      <c r="B1204" s="174"/>
      <c r="C1204" s="175"/>
      <c r="D1204" s="604"/>
      <c r="E1204" s="607"/>
      <c r="F1204" s="607"/>
      <c r="G1204" s="607"/>
      <c r="H1204" s="607"/>
      <c r="I1204" s="606"/>
    </row>
    <row r="1205" spans="2:9" ht="15.75" x14ac:dyDescent="0.2">
      <c r="B1205" s="174"/>
      <c r="C1205" s="175"/>
      <c r="D1205" s="176" t="s">
        <v>81</v>
      </c>
      <c r="E1205" s="177"/>
      <c r="F1205" s="177"/>
      <c r="G1205" s="177"/>
      <c r="H1205" s="177"/>
      <c r="I1205" s="175"/>
    </row>
    <row r="1206" spans="2:9" ht="15.75" x14ac:dyDescent="0.2">
      <c r="B1206" s="174"/>
      <c r="C1206" s="175"/>
      <c r="D1206" s="176" t="s">
        <v>82</v>
      </c>
      <c r="E1206" s="177"/>
      <c r="F1206" s="177"/>
      <c r="G1206" s="177"/>
      <c r="H1206" s="177"/>
      <c r="I1206" s="175"/>
    </row>
    <row r="1207" spans="2:9" ht="21" thickBot="1" x14ac:dyDescent="0.25">
      <c r="B1207" s="178"/>
      <c r="C1207" s="179"/>
      <c r="D1207" s="180" t="s">
        <v>83</v>
      </c>
      <c r="E1207" s="181"/>
      <c r="F1207" s="181"/>
      <c r="G1207" s="181"/>
      <c r="H1207" s="181"/>
      <c r="I1207" s="182"/>
    </row>
    <row r="1208" spans="2:9" ht="15" x14ac:dyDescent="0.25">
      <c r="B1208" s="183" t="s">
        <v>84</v>
      </c>
      <c r="C1208" s="258">
        <v>7.1</v>
      </c>
      <c r="D1208" s="185"/>
      <c r="E1208" s="185"/>
      <c r="F1208" s="185"/>
      <c r="G1208" s="185"/>
      <c r="H1208" s="186"/>
      <c r="I1208" s="187"/>
    </row>
    <row r="1209" spans="2:9" ht="15" thickBot="1" x14ac:dyDescent="0.25">
      <c r="B1209" s="188" t="s">
        <v>85</v>
      </c>
      <c r="C1209" s="608" t="s">
        <v>215</v>
      </c>
      <c r="D1209" s="608"/>
      <c r="E1209" s="608"/>
      <c r="F1209" s="608"/>
      <c r="G1209" s="608"/>
      <c r="H1209" s="608"/>
      <c r="I1209" s="609"/>
    </row>
    <row r="1210" spans="2:9" ht="15.75" thickBot="1" x14ac:dyDescent="0.25">
      <c r="B1210" s="610" t="s">
        <v>86</v>
      </c>
      <c r="C1210" s="602"/>
      <c r="D1210" s="602"/>
      <c r="E1210" s="602"/>
      <c r="F1210" s="602"/>
      <c r="G1210" s="602"/>
      <c r="H1210" s="602"/>
      <c r="I1210" s="603"/>
    </row>
    <row r="1211" spans="2:9" ht="30.75" customHeight="1" x14ac:dyDescent="0.2">
      <c r="B1211" s="611" t="s">
        <v>87</v>
      </c>
      <c r="C1211" s="613" t="s">
        <v>60</v>
      </c>
      <c r="D1211" s="614"/>
      <c r="E1211" s="614"/>
      <c r="F1211" s="617" t="s">
        <v>88</v>
      </c>
      <c r="G1211" s="619" t="s">
        <v>34</v>
      </c>
      <c r="H1211" s="617" t="s">
        <v>158</v>
      </c>
      <c r="I1211" s="621" t="s">
        <v>186</v>
      </c>
    </row>
    <row r="1212" spans="2:9" ht="33.75" customHeight="1" thickBot="1" x14ac:dyDescent="0.25">
      <c r="B1212" s="612"/>
      <c r="C1212" s="615"/>
      <c r="D1212" s="616"/>
      <c r="E1212" s="616"/>
      <c r="F1212" s="618"/>
      <c r="G1212" s="620"/>
      <c r="H1212" s="618"/>
      <c r="I1212" s="622"/>
    </row>
    <row r="1213" spans="2:9" ht="23.25" thickBot="1" x14ac:dyDescent="0.25">
      <c r="B1213" s="189" t="s">
        <v>90</v>
      </c>
      <c r="C1213" s="190" t="s">
        <v>91</v>
      </c>
      <c r="D1213" s="190" t="s">
        <v>92</v>
      </c>
      <c r="E1213" s="190" t="s">
        <v>2</v>
      </c>
      <c r="F1213" s="190" t="s">
        <v>93</v>
      </c>
      <c r="G1213" s="190" t="s">
        <v>94</v>
      </c>
      <c r="H1213" s="190" t="s">
        <v>95</v>
      </c>
      <c r="I1213" s="191" t="s">
        <v>96</v>
      </c>
    </row>
    <row r="1214" spans="2:9" ht="36" x14ac:dyDescent="0.2">
      <c r="B1214" s="192">
        <v>1</v>
      </c>
      <c r="C1214" s="193" t="s">
        <v>216</v>
      </c>
      <c r="D1214" s="199" t="s">
        <v>153</v>
      </c>
      <c r="E1214" s="243">
        <v>1</v>
      </c>
      <c r="F1214" s="242">
        <v>0.05</v>
      </c>
      <c r="G1214" s="245">
        <v>2389615.2380952379</v>
      </c>
      <c r="H1214" s="198">
        <f t="shared" ref="H1214:H1221" si="30">(E1214*G1214)+(E1214*G1214*F1214)</f>
        <v>2509096</v>
      </c>
      <c r="I1214" s="623">
        <f>SUM(H1214:H1221)</f>
        <v>2509096</v>
      </c>
    </row>
    <row r="1215" spans="2:9" x14ac:dyDescent="0.2">
      <c r="B1215" s="192">
        <v>2</v>
      </c>
      <c r="C1215" s="193"/>
      <c r="D1215" s="199"/>
      <c r="E1215" s="243"/>
      <c r="F1215" s="242"/>
      <c r="G1215" s="197"/>
      <c r="H1215" s="198">
        <f t="shared" si="30"/>
        <v>0</v>
      </c>
      <c r="I1215" s="623"/>
    </row>
    <row r="1216" spans="2:9" x14ac:dyDescent="0.2">
      <c r="B1216" s="192">
        <v>3</v>
      </c>
      <c r="C1216" s="193"/>
      <c r="D1216" s="199"/>
      <c r="E1216" s="243"/>
      <c r="F1216" s="242"/>
      <c r="G1216" s="197"/>
      <c r="H1216" s="198">
        <f t="shared" si="30"/>
        <v>0</v>
      </c>
      <c r="I1216" s="623"/>
    </row>
    <row r="1217" spans="2:9" x14ac:dyDescent="0.2">
      <c r="B1217" s="192">
        <v>4</v>
      </c>
      <c r="C1217" s="193"/>
      <c r="D1217" s="199"/>
      <c r="E1217" s="243"/>
      <c r="F1217" s="260"/>
      <c r="G1217" s="197"/>
      <c r="H1217" s="198">
        <f t="shared" si="30"/>
        <v>0</v>
      </c>
      <c r="I1217" s="623"/>
    </row>
    <row r="1218" spans="2:9" x14ac:dyDescent="0.2">
      <c r="B1218" s="192">
        <v>5</v>
      </c>
      <c r="C1218" s="193"/>
      <c r="D1218" s="199"/>
      <c r="E1218" s="243"/>
      <c r="F1218" s="260"/>
      <c r="G1218" s="197"/>
      <c r="H1218" s="198">
        <f t="shared" si="30"/>
        <v>0</v>
      </c>
      <c r="I1218" s="623"/>
    </row>
    <row r="1219" spans="2:9" x14ac:dyDescent="0.2">
      <c r="B1219" s="192">
        <v>6</v>
      </c>
      <c r="C1219" s="193"/>
      <c r="D1219" s="199"/>
      <c r="E1219" s="243"/>
      <c r="F1219" s="242"/>
      <c r="G1219" s="197"/>
      <c r="H1219" s="198">
        <f t="shared" si="30"/>
        <v>0</v>
      </c>
      <c r="I1219" s="623"/>
    </row>
    <row r="1220" spans="2:9" x14ac:dyDescent="0.2">
      <c r="B1220" s="192">
        <v>7</v>
      </c>
      <c r="C1220" s="193"/>
      <c r="D1220" s="199"/>
      <c r="E1220" s="243"/>
      <c r="F1220" s="260"/>
      <c r="G1220" s="197"/>
      <c r="H1220" s="198">
        <f t="shared" si="30"/>
        <v>0</v>
      </c>
      <c r="I1220" s="623"/>
    </row>
    <row r="1221" spans="2:9" ht="15" thickBot="1" x14ac:dyDescent="0.25">
      <c r="B1221" s="192">
        <v>8</v>
      </c>
      <c r="C1221" s="193"/>
      <c r="D1221" s="199"/>
      <c r="E1221" s="200"/>
      <c r="F1221" s="201"/>
      <c r="G1221" s="197"/>
      <c r="H1221" s="198">
        <f t="shared" si="30"/>
        <v>0</v>
      </c>
      <c r="I1221" s="623"/>
    </row>
    <row r="1222" spans="2:9" ht="15.75" thickBot="1" x14ac:dyDescent="0.25">
      <c r="B1222" s="202" t="s">
        <v>90</v>
      </c>
      <c r="C1222" s="202" t="s">
        <v>97</v>
      </c>
      <c r="D1222" s="202" t="s">
        <v>92</v>
      </c>
      <c r="E1222" s="624" t="s">
        <v>2</v>
      </c>
      <c r="F1222" s="625"/>
      <c r="G1222" s="202" t="s">
        <v>98</v>
      </c>
      <c r="H1222" s="202" t="s">
        <v>99</v>
      </c>
      <c r="I1222" s="202" t="s">
        <v>96</v>
      </c>
    </row>
    <row r="1223" spans="2:9" ht="48" x14ac:dyDescent="0.2">
      <c r="B1223" s="192">
        <v>1</v>
      </c>
      <c r="C1223" s="193" t="s">
        <v>100</v>
      </c>
      <c r="D1223" s="194" t="s">
        <v>101</v>
      </c>
      <c r="E1223" s="634">
        <v>2.5</v>
      </c>
      <c r="F1223" s="635"/>
      <c r="G1223" s="203">
        <v>28682</v>
      </c>
      <c r="H1223" s="204">
        <f>G1223*E1223</f>
        <v>71705</v>
      </c>
      <c r="I1223" s="633">
        <f>SUM(H1223:H1224)</f>
        <v>71705</v>
      </c>
    </row>
    <row r="1224" spans="2:9" ht="15" thickBot="1" x14ac:dyDescent="0.25">
      <c r="B1224" s="205">
        <v>2</v>
      </c>
      <c r="C1224" s="206" t="s">
        <v>102</v>
      </c>
      <c r="D1224" s="207"/>
      <c r="E1224" s="636"/>
      <c r="F1224" s="636"/>
      <c r="G1224" s="208"/>
      <c r="H1224" s="209">
        <f>G1224*E1224</f>
        <v>0</v>
      </c>
      <c r="I1224" s="623"/>
    </row>
    <row r="1225" spans="2:9" ht="15.75" thickBot="1" x14ac:dyDescent="0.25">
      <c r="B1225" s="202" t="s">
        <v>90</v>
      </c>
      <c r="C1225" s="202" t="s">
        <v>103</v>
      </c>
      <c r="D1225" s="210" t="s">
        <v>92</v>
      </c>
      <c r="E1225" s="599" t="s">
        <v>2</v>
      </c>
      <c r="F1225" s="600"/>
      <c r="G1225" s="211" t="s">
        <v>94</v>
      </c>
      <c r="H1225" s="202" t="s">
        <v>95</v>
      </c>
      <c r="I1225" s="246" t="s">
        <v>96</v>
      </c>
    </row>
    <row r="1226" spans="2:9" ht="24.75" thickBot="1" x14ac:dyDescent="0.25">
      <c r="B1226" s="192">
        <v>1</v>
      </c>
      <c r="C1226" s="193" t="s">
        <v>104</v>
      </c>
      <c r="D1226" s="194" t="s">
        <v>105</v>
      </c>
      <c r="E1226" s="631">
        <v>1</v>
      </c>
      <c r="F1226" s="632"/>
      <c r="G1226" s="198">
        <f>+ROUND(I1223*10%,0)</f>
        <v>7171</v>
      </c>
      <c r="H1226" s="247">
        <f>E1226*G1226</f>
        <v>7171</v>
      </c>
      <c r="I1226" s="637">
        <f>SUM(H1226:H1229)</f>
        <v>10371</v>
      </c>
    </row>
    <row r="1227" spans="2:9" ht="15" x14ac:dyDescent="0.2">
      <c r="B1227" s="205">
        <v>2</v>
      </c>
      <c r="C1227" s="213" t="s">
        <v>135</v>
      </c>
      <c r="D1227" s="199" t="s">
        <v>256</v>
      </c>
      <c r="E1227" s="631">
        <v>2</v>
      </c>
      <c r="F1227" s="632"/>
      <c r="G1227" s="198">
        <v>1600</v>
      </c>
      <c r="H1227" s="247">
        <f>E1227*G1227</f>
        <v>3200</v>
      </c>
      <c r="I1227" s="637"/>
    </row>
    <row r="1228" spans="2:9" x14ac:dyDescent="0.2">
      <c r="B1228" s="248">
        <v>4</v>
      </c>
      <c r="C1228" s="249"/>
      <c r="D1228" s="248"/>
      <c r="E1228" s="638"/>
      <c r="F1228" s="639"/>
      <c r="G1228" s="250"/>
      <c r="H1228" s="251"/>
      <c r="I1228" s="637"/>
    </row>
    <row r="1229" spans="2:9" x14ac:dyDescent="0.2">
      <c r="B1229" s="248">
        <v>5</v>
      </c>
      <c r="C1229" s="249"/>
      <c r="D1229" s="248"/>
      <c r="E1229" s="638"/>
      <c r="F1229" s="639"/>
      <c r="G1229" s="250"/>
      <c r="H1229" s="252"/>
      <c r="I1229" s="637"/>
    </row>
    <row r="1230" spans="2:9" ht="15.75" thickBot="1" x14ac:dyDescent="0.25">
      <c r="B1230" s="253" t="s">
        <v>90</v>
      </c>
      <c r="C1230" s="253" t="s">
        <v>106</v>
      </c>
      <c r="D1230" s="253" t="s">
        <v>92</v>
      </c>
      <c r="E1230" s="646" t="s">
        <v>2</v>
      </c>
      <c r="F1230" s="647"/>
      <c r="G1230" s="253" t="s">
        <v>94</v>
      </c>
      <c r="H1230" s="253" t="s">
        <v>99</v>
      </c>
      <c r="I1230" s="253" t="s">
        <v>96</v>
      </c>
    </row>
    <row r="1231" spans="2:9" x14ac:dyDescent="0.2">
      <c r="B1231" s="192">
        <v>1</v>
      </c>
      <c r="C1231" s="193"/>
      <c r="D1231" s="194"/>
      <c r="E1231" s="644"/>
      <c r="F1231" s="645"/>
      <c r="G1231" s="203"/>
      <c r="H1231" s="204">
        <f>+E1231*G1231</f>
        <v>0</v>
      </c>
      <c r="I1231" s="633">
        <f>SUM(H1231:H1232)</f>
        <v>0</v>
      </c>
    </row>
    <row r="1232" spans="2:9" ht="15" thickBot="1" x14ac:dyDescent="0.25">
      <c r="B1232" s="205">
        <v>2</v>
      </c>
      <c r="C1232" s="206" t="s">
        <v>102</v>
      </c>
      <c r="D1232" s="207"/>
      <c r="E1232" s="636"/>
      <c r="F1232" s="636"/>
      <c r="G1232" s="208"/>
      <c r="H1232" s="209">
        <f>G1232*E1232</f>
        <v>0</v>
      </c>
      <c r="I1232" s="623"/>
    </row>
    <row r="1233" spans="2:9" ht="15.75" thickBot="1" x14ac:dyDescent="0.25">
      <c r="B1233" s="217"/>
      <c r="C1233" s="218" t="s">
        <v>109</v>
      </c>
      <c r="D1233" s="219"/>
      <c r="E1233" s="626"/>
      <c r="F1233" s="627"/>
      <c r="G1233" s="220"/>
      <c r="H1233" s="221" t="s">
        <v>102</v>
      </c>
      <c r="I1233" s="222">
        <f>I1214+I1223+I1226+I1231</f>
        <v>2591172</v>
      </c>
    </row>
    <row r="1234" spans="2:9" x14ac:dyDescent="0.2">
      <c r="B1234" s="223"/>
      <c r="C1234" s="224"/>
      <c r="D1234" s="225"/>
      <c r="E1234" s="225" t="s">
        <v>110</v>
      </c>
      <c r="F1234" s="225"/>
      <c r="G1234" s="226"/>
      <c r="H1234" s="227"/>
      <c r="I1234" s="228"/>
    </row>
    <row r="1235" spans="2:9" x14ac:dyDescent="0.2">
      <c r="B1235" s="229"/>
      <c r="C1235" s="230"/>
      <c r="D1235" s="185"/>
      <c r="E1235" s="185"/>
      <c r="F1235" s="185"/>
      <c r="G1235" s="185"/>
      <c r="H1235" s="186"/>
      <c r="I1235" s="231"/>
    </row>
    <row r="1236" spans="2:9" x14ac:dyDescent="0.2">
      <c r="B1236" s="229"/>
      <c r="C1236" s="232"/>
      <c r="D1236" s="186"/>
      <c r="E1236" s="186"/>
      <c r="F1236" s="185"/>
      <c r="G1236" s="185"/>
      <c r="H1236" s="186"/>
      <c r="I1236" s="233"/>
    </row>
    <row r="1237" spans="2:9" x14ac:dyDescent="0.2">
      <c r="B1237" s="234"/>
      <c r="C1237" s="185"/>
      <c r="D1237" s="186"/>
      <c r="E1237" s="186"/>
      <c r="F1237" s="628" t="s">
        <v>111</v>
      </c>
      <c r="G1237" s="628"/>
      <c r="H1237" s="628"/>
      <c r="I1237" s="235"/>
    </row>
    <row r="1238" spans="2:9" x14ac:dyDescent="0.2">
      <c r="B1238" s="234"/>
      <c r="C1238" s="236"/>
      <c r="D1238" s="186"/>
      <c r="E1238" s="186"/>
      <c r="F1238" s="236"/>
      <c r="G1238" s="236"/>
      <c r="H1238" s="236"/>
      <c r="I1238" s="233"/>
    </row>
    <row r="1239" spans="2:9" ht="15.75" thickBot="1" x14ac:dyDescent="0.25">
      <c r="B1239" s="237"/>
      <c r="C1239" s="238" t="s">
        <v>112</v>
      </c>
      <c r="D1239" s="238"/>
      <c r="E1239" s="238"/>
      <c r="F1239" s="629" t="s">
        <v>113</v>
      </c>
      <c r="G1239" s="630"/>
      <c r="H1239" s="630"/>
      <c r="I1239" s="239"/>
    </row>
    <row r="1241" spans="2:9" ht="15" thickBot="1" x14ac:dyDescent="0.25"/>
    <row r="1242" spans="2:9" ht="15.75" x14ac:dyDescent="0.2">
      <c r="B1242" s="172"/>
      <c r="C1242" s="173"/>
      <c r="D1242" s="601" t="s">
        <v>0</v>
      </c>
      <c r="E1242" s="602"/>
      <c r="F1242" s="602"/>
      <c r="G1242" s="602"/>
      <c r="H1242" s="602"/>
      <c r="I1242" s="603"/>
    </row>
    <row r="1243" spans="2:9" ht="15.75" x14ac:dyDescent="0.2">
      <c r="B1243" s="174"/>
      <c r="C1243" s="175"/>
      <c r="D1243" s="604"/>
      <c r="E1243" s="605"/>
      <c r="F1243" s="605"/>
      <c r="G1243" s="605"/>
      <c r="H1243" s="605"/>
      <c r="I1243" s="606"/>
    </row>
    <row r="1244" spans="2:9" ht="15.75" x14ac:dyDescent="0.2">
      <c r="B1244" s="174"/>
      <c r="C1244" s="175"/>
      <c r="D1244" s="604"/>
      <c r="E1244" s="607"/>
      <c r="F1244" s="607"/>
      <c r="G1244" s="607"/>
      <c r="H1244" s="607"/>
      <c r="I1244" s="606"/>
    </row>
    <row r="1245" spans="2:9" ht="15.75" x14ac:dyDescent="0.2">
      <c r="B1245" s="174"/>
      <c r="C1245" s="175"/>
      <c r="D1245" s="176" t="s">
        <v>81</v>
      </c>
      <c r="E1245" s="177"/>
      <c r="F1245" s="177"/>
      <c r="G1245" s="177"/>
      <c r="H1245" s="177"/>
      <c r="I1245" s="175"/>
    </row>
    <row r="1246" spans="2:9" ht="15.75" x14ac:dyDescent="0.2">
      <c r="B1246" s="174"/>
      <c r="C1246" s="175"/>
      <c r="D1246" s="176" t="s">
        <v>82</v>
      </c>
      <c r="E1246" s="177"/>
      <c r="F1246" s="177"/>
      <c r="G1246" s="177"/>
      <c r="H1246" s="177"/>
      <c r="I1246" s="175"/>
    </row>
    <row r="1247" spans="2:9" ht="21" thickBot="1" x14ac:dyDescent="0.25">
      <c r="B1247" s="178"/>
      <c r="C1247" s="179"/>
      <c r="D1247" s="180" t="s">
        <v>83</v>
      </c>
      <c r="E1247" s="181"/>
      <c r="F1247" s="181"/>
      <c r="G1247" s="181"/>
      <c r="H1247" s="181"/>
      <c r="I1247" s="182"/>
    </row>
    <row r="1248" spans="2:9" ht="15" x14ac:dyDescent="0.25">
      <c r="B1248" s="183" t="s">
        <v>84</v>
      </c>
      <c r="C1248" s="258">
        <v>7.2</v>
      </c>
      <c r="D1248" s="185"/>
      <c r="E1248" s="185"/>
      <c r="F1248" s="185"/>
      <c r="G1248" s="185"/>
      <c r="H1248" s="186"/>
      <c r="I1248" s="187"/>
    </row>
    <row r="1249" spans="2:13" ht="15" thickBot="1" x14ac:dyDescent="0.25">
      <c r="B1249" s="188" t="s">
        <v>85</v>
      </c>
      <c r="C1249" s="608" t="s">
        <v>215</v>
      </c>
      <c r="D1249" s="608"/>
      <c r="E1249" s="608"/>
      <c r="F1249" s="608"/>
      <c r="G1249" s="608"/>
      <c r="H1249" s="608"/>
      <c r="I1249" s="609"/>
    </row>
    <row r="1250" spans="2:13" ht="15.75" thickBot="1" x14ac:dyDescent="0.25">
      <c r="B1250" s="610" t="s">
        <v>86</v>
      </c>
      <c r="C1250" s="602"/>
      <c r="D1250" s="602"/>
      <c r="E1250" s="602"/>
      <c r="F1250" s="602"/>
      <c r="G1250" s="602"/>
      <c r="H1250" s="602"/>
      <c r="I1250" s="603"/>
    </row>
    <row r="1251" spans="2:13" ht="48" customHeight="1" x14ac:dyDescent="0.2">
      <c r="B1251" s="611" t="s">
        <v>87</v>
      </c>
      <c r="C1251" s="613" t="s">
        <v>264</v>
      </c>
      <c r="D1251" s="614"/>
      <c r="E1251" s="614"/>
      <c r="F1251" s="617" t="s">
        <v>88</v>
      </c>
      <c r="G1251" s="619" t="s">
        <v>7</v>
      </c>
      <c r="H1251" s="617" t="s">
        <v>158</v>
      </c>
      <c r="I1251" s="621" t="s">
        <v>186</v>
      </c>
      <c r="L1251" s="171">
        <f>0.4/5</f>
        <v>0.08</v>
      </c>
      <c r="M1251" s="171">
        <f>65000/5</f>
        <v>13000</v>
      </c>
    </row>
    <row r="1252" spans="2:13" ht="15" thickBot="1" x14ac:dyDescent="0.25">
      <c r="B1252" s="612"/>
      <c r="C1252" s="615"/>
      <c r="D1252" s="616"/>
      <c r="E1252" s="616"/>
      <c r="F1252" s="618"/>
      <c r="G1252" s="620"/>
      <c r="H1252" s="618"/>
      <c r="I1252" s="622"/>
      <c r="M1252" s="171">
        <f>187000/5</f>
        <v>37400</v>
      </c>
    </row>
    <row r="1253" spans="2:13" ht="23.25" thickBot="1" x14ac:dyDescent="0.25">
      <c r="B1253" s="189" t="s">
        <v>90</v>
      </c>
      <c r="C1253" s="190" t="s">
        <v>91</v>
      </c>
      <c r="D1253" s="190" t="s">
        <v>92</v>
      </c>
      <c r="E1253" s="190" t="s">
        <v>2</v>
      </c>
      <c r="F1253" s="190" t="s">
        <v>93</v>
      </c>
      <c r="G1253" s="190" t="s">
        <v>94</v>
      </c>
      <c r="H1253" s="190" t="s">
        <v>95</v>
      </c>
      <c r="I1253" s="191" t="s">
        <v>96</v>
      </c>
    </row>
    <row r="1254" spans="2:13" ht="24" x14ac:dyDescent="0.2">
      <c r="B1254" s="192">
        <v>1</v>
      </c>
      <c r="C1254" s="193" t="s">
        <v>263</v>
      </c>
      <c r="D1254" s="199" t="s">
        <v>8</v>
      </c>
      <c r="E1254" s="243">
        <v>1</v>
      </c>
      <c r="F1254" s="242">
        <v>0.05</v>
      </c>
      <c r="G1254" s="245">
        <v>10000</v>
      </c>
      <c r="H1254" s="198">
        <f t="shared" ref="H1254:H1261" si="31">(E1254*G1254)+(E1254*G1254*F1254)</f>
        <v>10500</v>
      </c>
      <c r="I1254" s="623">
        <f>SUM(H1254:H1261)</f>
        <v>21357</v>
      </c>
    </row>
    <row r="1255" spans="2:13" x14ac:dyDescent="0.2">
      <c r="B1255" s="192">
        <v>2</v>
      </c>
      <c r="C1255" s="193" t="s">
        <v>217</v>
      </c>
      <c r="D1255" s="199" t="s">
        <v>7</v>
      </c>
      <c r="E1255" s="243">
        <v>2</v>
      </c>
      <c r="F1255" s="242">
        <v>0.05</v>
      </c>
      <c r="G1255" s="197">
        <v>1600</v>
      </c>
      <c r="H1255" s="198">
        <f t="shared" si="31"/>
        <v>3360</v>
      </c>
      <c r="I1255" s="623"/>
    </row>
    <row r="1256" spans="2:13" x14ac:dyDescent="0.2">
      <c r="B1256" s="192">
        <v>3</v>
      </c>
      <c r="C1256" s="193" t="s">
        <v>218</v>
      </c>
      <c r="D1256" s="199" t="s">
        <v>220</v>
      </c>
      <c r="E1256" s="243">
        <v>0.1</v>
      </c>
      <c r="F1256" s="242">
        <v>0.05</v>
      </c>
      <c r="G1256" s="197">
        <v>13000</v>
      </c>
      <c r="H1256" s="198">
        <f t="shared" si="31"/>
        <v>1365</v>
      </c>
      <c r="I1256" s="623"/>
    </row>
    <row r="1257" spans="2:13" ht="24" x14ac:dyDescent="0.2">
      <c r="B1257" s="192">
        <v>4</v>
      </c>
      <c r="C1257" s="193" t="s">
        <v>219</v>
      </c>
      <c r="D1257" s="199" t="s">
        <v>220</v>
      </c>
      <c r="E1257" s="243">
        <v>0.1</v>
      </c>
      <c r="F1257" s="260">
        <v>0.05</v>
      </c>
      <c r="G1257" s="197">
        <v>37400</v>
      </c>
      <c r="H1257" s="198">
        <f t="shared" si="31"/>
        <v>3927</v>
      </c>
      <c r="I1257" s="623"/>
    </row>
    <row r="1258" spans="2:13" ht="36" x14ac:dyDescent="0.2">
      <c r="B1258" s="192">
        <v>5</v>
      </c>
      <c r="C1258" s="193" t="s">
        <v>221</v>
      </c>
      <c r="D1258" s="199" t="s">
        <v>7</v>
      </c>
      <c r="E1258" s="243">
        <v>1</v>
      </c>
      <c r="F1258" s="260">
        <v>0.05</v>
      </c>
      <c r="G1258" s="197">
        <v>2100</v>
      </c>
      <c r="H1258" s="198">
        <f t="shared" si="31"/>
        <v>2205</v>
      </c>
      <c r="I1258" s="623"/>
    </row>
    <row r="1259" spans="2:13" x14ac:dyDescent="0.2">
      <c r="B1259" s="192">
        <v>6</v>
      </c>
      <c r="C1259" s="193"/>
      <c r="D1259" s="199"/>
      <c r="E1259" s="243"/>
      <c r="F1259" s="242"/>
      <c r="G1259" s="197"/>
      <c r="H1259" s="198">
        <f t="shared" si="31"/>
        <v>0</v>
      </c>
      <c r="I1259" s="623"/>
    </row>
    <row r="1260" spans="2:13" x14ac:dyDescent="0.2">
      <c r="B1260" s="192">
        <v>7</v>
      </c>
      <c r="C1260" s="193"/>
      <c r="D1260" s="199"/>
      <c r="E1260" s="243"/>
      <c r="F1260" s="260"/>
      <c r="G1260" s="197"/>
      <c r="H1260" s="198">
        <f t="shared" si="31"/>
        <v>0</v>
      </c>
      <c r="I1260" s="623"/>
    </row>
    <row r="1261" spans="2:13" ht="15" thickBot="1" x14ac:dyDescent="0.25">
      <c r="B1261" s="192">
        <v>8</v>
      </c>
      <c r="C1261" s="193"/>
      <c r="D1261" s="199"/>
      <c r="E1261" s="200"/>
      <c r="F1261" s="201"/>
      <c r="G1261" s="197"/>
      <c r="H1261" s="198">
        <f t="shared" si="31"/>
        <v>0</v>
      </c>
      <c r="I1261" s="623"/>
    </row>
    <row r="1262" spans="2:13" ht="15.75" thickBot="1" x14ac:dyDescent="0.25">
      <c r="B1262" s="202" t="s">
        <v>90</v>
      </c>
      <c r="C1262" s="202" t="s">
        <v>97</v>
      </c>
      <c r="D1262" s="202" t="s">
        <v>92</v>
      </c>
      <c r="E1262" s="624" t="s">
        <v>2</v>
      </c>
      <c r="F1262" s="625"/>
      <c r="G1262" s="202" t="s">
        <v>98</v>
      </c>
      <c r="H1262" s="202" t="s">
        <v>99</v>
      </c>
      <c r="I1262" s="202" t="s">
        <v>96</v>
      </c>
    </row>
    <row r="1263" spans="2:13" ht="48" x14ac:dyDescent="0.2">
      <c r="B1263" s="192">
        <v>1</v>
      </c>
      <c r="C1263" s="193" t="s">
        <v>100</v>
      </c>
      <c r="D1263" s="194" t="s">
        <v>101</v>
      </c>
      <c r="E1263" s="634">
        <v>0.5</v>
      </c>
      <c r="F1263" s="635"/>
      <c r="G1263" s="203">
        <v>28682</v>
      </c>
      <c r="H1263" s="204">
        <f>G1263*E1263</f>
        <v>14341</v>
      </c>
      <c r="I1263" s="633">
        <f>SUM(H1263:H1264)</f>
        <v>14341</v>
      </c>
    </row>
    <row r="1264" spans="2:13" ht="15" thickBot="1" x14ac:dyDescent="0.25">
      <c r="B1264" s="205">
        <v>2</v>
      </c>
      <c r="C1264" s="206" t="s">
        <v>102</v>
      </c>
      <c r="D1264" s="207"/>
      <c r="E1264" s="636"/>
      <c r="F1264" s="636"/>
      <c r="G1264" s="208"/>
      <c r="H1264" s="209">
        <f>G1264*E1264</f>
        <v>0</v>
      </c>
      <c r="I1264" s="623"/>
    </row>
    <row r="1265" spans="2:10" ht="15.75" thickBot="1" x14ac:dyDescent="0.25">
      <c r="B1265" s="202" t="s">
        <v>90</v>
      </c>
      <c r="C1265" s="202" t="s">
        <v>103</v>
      </c>
      <c r="D1265" s="210" t="s">
        <v>92</v>
      </c>
      <c r="E1265" s="599" t="s">
        <v>2</v>
      </c>
      <c r="F1265" s="600"/>
      <c r="G1265" s="211" t="s">
        <v>94</v>
      </c>
      <c r="H1265" s="202" t="s">
        <v>95</v>
      </c>
      <c r="I1265" s="246" t="s">
        <v>96</v>
      </c>
    </row>
    <row r="1266" spans="2:10" ht="24.75" thickBot="1" x14ac:dyDescent="0.25">
      <c r="B1266" s="192">
        <v>1</v>
      </c>
      <c r="C1266" s="193" t="s">
        <v>104</v>
      </c>
      <c r="D1266" s="194" t="s">
        <v>105</v>
      </c>
      <c r="E1266" s="631">
        <v>1</v>
      </c>
      <c r="F1266" s="632"/>
      <c r="G1266" s="198">
        <f>+ROUND(I1263*5%,0)</f>
        <v>717</v>
      </c>
      <c r="H1266" s="247">
        <f>E1266*G1266</f>
        <v>717</v>
      </c>
      <c r="I1266" s="637">
        <f>SUM(H1266:H1269)</f>
        <v>3917</v>
      </c>
    </row>
    <row r="1267" spans="2:10" ht="15" x14ac:dyDescent="0.2">
      <c r="B1267" s="205">
        <v>2</v>
      </c>
      <c r="C1267" s="213" t="s">
        <v>135</v>
      </c>
      <c r="D1267" s="199" t="s">
        <v>256</v>
      </c>
      <c r="E1267" s="631">
        <v>2</v>
      </c>
      <c r="F1267" s="632"/>
      <c r="G1267" s="198">
        <v>1600</v>
      </c>
      <c r="H1267" s="247">
        <f>E1267*G1267</f>
        <v>3200</v>
      </c>
      <c r="I1267" s="637"/>
    </row>
    <row r="1268" spans="2:10" x14ac:dyDescent="0.2">
      <c r="B1268" s="248">
        <v>4</v>
      </c>
      <c r="C1268" s="249"/>
      <c r="D1268" s="248"/>
      <c r="E1268" s="638"/>
      <c r="F1268" s="639"/>
      <c r="G1268" s="250"/>
      <c r="H1268" s="251"/>
      <c r="I1268" s="637"/>
    </row>
    <row r="1269" spans="2:10" x14ac:dyDescent="0.2">
      <c r="B1269" s="248">
        <v>5</v>
      </c>
      <c r="C1269" s="249"/>
      <c r="D1269" s="248"/>
      <c r="E1269" s="638"/>
      <c r="F1269" s="639"/>
      <c r="G1269" s="250"/>
      <c r="H1269" s="252"/>
      <c r="I1269" s="637"/>
    </row>
    <row r="1270" spans="2:10" ht="15.75" thickBot="1" x14ac:dyDescent="0.25">
      <c r="B1270" s="253" t="s">
        <v>90</v>
      </c>
      <c r="C1270" s="253" t="s">
        <v>106</v>
      </c>
      <c r="D1270" s="253" t="s">
        <v>92</v>
      </c>
      <c r="E1270" s="646" t="s">
        <v>2</v>
      </c>
      <c r="F1270" s="647"/>
      <c r="G1270" s="253" t="s">
        <v>94</v>
      </c>
      <c r="H1270" s="253" t="s">
        <v>99</v>
      </c>
      <c r="I1270" s="253" t="s">
        <v>96</v>
      </c>
    </row>
    <row r="1271" spans="2:10" x14ac:dyDescent="0.2">
      <c r="B1271" s="192">
        <v>1</v>
      </c>
      <c r="C1271" s="193"/>
      <c r="D1271" s="194"/>
      <c r="E1271" s="644"/>
      <c r="F1271" s="645"/>
      <c r="G1271" s="203"/>
      <c r="H1271" s="204">
        <f>+E1271*G1271</f>
        <v>0</v>
      </c>
      <c r="I1271" s="633">
        <f>SUM(H1271:H1272)</f>
        <v>0</v>
      </c>
    </row>
    <row r="1272" spans="2:10" ht="15" thickBot="1" x14ac:dyDescent="0.25">
      <c r="B1272" s="205">
        <v>2</v>
      </c>
      <c r="C1272" s="206" t="s">
        <v>102</v>
      </c>
      <c r="D1272" s="207"/>
      <c r="E1272" s="636"/>
      <c r="F1272" s="636"/>
      <c r="G1272" s="208"/>
      <c r="H1272" s="209">
        <f>G1272*E1272</f>
        <v>0</v>
      </c>
      <c r="I1272" s="623"/>
    </row>
    <row r="1273" spans="2:10" ht="15.75" thickBot="1" x14ac:dyDescent="0.25">
      <c r="B1273" s="217"/>
      <c r="C1273" s="218" t="s">
        <v>109</v>
      </c>
      <c r="D1273" s="219"/>
      <c r="E1273" s="626"/>
      <c r="F1273" s="627"/>
      <c r="G1273" s="220"/>
      <c r="H1273" s="221" t="s">
        <v>102</v>
      </c>
      <c r="I1273" s="222">
        <f>I1254+I1263+I1266+I1271</f>
        <v>39615</v>
      </c>
      <c r="J1273" s="269"/>
    </row>
    <row r="1274" spans="2:10" x14ac:dyDescent="0.2">
      <c r="B1274" s="223"/>
      <c r="C1274" s="224"/>
      <c r="D1274" s="225"/>
      <c r="E1274" s="225" t="s">
        <v>110</v>
      </c>
      <c r="F1274" s="225"/>
      <c r="G1274" s="226"/>
      <c r="H1274" s="227"/>
      <c r="I1274" s="228"/>
    </row>
    <row r="1275" spans="2:10" x14ac:dyDescent="0.2">
      <c r="B1275" s="229"/>
      <c r="C1275" s="230"/>
      <c r="D1275" s="185"/>
      <c r="E1275" s="185"/>
      <c r="F1275" s="185"/>
      <c r="G1275" s="185"/>
      <c r="H1275" s="186"/>
      <c r="I1275" s="231"/>
    </row>
    <row r="1276" spans="2:10" x14ac:dyDescent="0.2">
      <c r="B1276" s="229"/>
      <c r="C1276" s="232"/>
      <c r="D1276" s="186"/>
      <c r="E1276" s="186"/>
      <c r="F1276" s="185"/>
      <c r="G1276" s="185"/>
      <c r="H1276" s="186"/>
      <c r="I1276" s="233"/>
    </row>
    <row r="1277" spans="2:10" x14ac:dyDescent="0.2">
      <c r="B1277" s="234"/>
      <c r="C1277" s="185"/>
      <c r="D1277" s="186"/>
      <c r="E1277" s="186"/>
      <c r="F1277" s="628" t="s">
        <v>111</v>
      </c>
      <c r="G1277" s="628"/>
      <c r="H1277" s="628"/>
      <c r="I1277" s="235"/>
    </row>
    <row r="1278" spans="2:10" x14ac:dyDescent="0.2">
      <c r="B1278" s="234"/>
      <c r="C1278" s="236"/>
      <c r="D1278" s="186"/>
      <c r="E1278" s="186"/>
      <c r="F1278" s="236"/>
      <c r="G1278" s="236"/>
      <c r="H1278" s="236"/>
      <c r="I1278" s="233"/>
    </row>
    <row r="1279" spans="2:10" ht="15.75" thickBot="1" x14ac:dyDescent="0.25">
      <c r="B1279" s="237"/>
      <c r="C1279" s="238" t="s">
        <v>112</v>
      </c>
      <c r="D1279" s="238"/>
      <c r="E1279" s="238"/>
      <c r="F1279" s="629" t="s">
        <v>113</v>
      </c>
      <c r="G1279" s="630"/>
      <c r="H1279" s="630"/>
      <c r="I1279" s="239"/>
    </row>
    <row r="1281" spans="2:9" ht="15" thickBot="1" x14ac:dyDescent="0.25"/>
    <row r="1282" spans="2:9" ht="15.75" x14ac:dyDescent="0.2">
      <c r="B1282" s="172"/>
      <c r="C1282" s="173"/>
      <c r="D1282" s="601" t="s">
        <v>0</v>
      </c>
      <c r="E1282" s="602"/>
      <c r="F1282" s="602"/>
      <c r="G1282" s="602"/>
      <c r="H1282" s="602"/>
      <c r="I1282" s="603"/>
    </row>
    <row r="1283" spans="2:9" ht="15.75" x14ac:dyDescent="0.2">
      <c r="B1283" s="174"/>
      <c r="C1283" s="175"/>
      <c r="D1283" s="604"/>
      <c r="E1283" s="605"/>
      <c r="F1283" s="605"/>
      <c r="G1283" s="605"/>
      <c r="H1283" s="605"/>
      <c r="I1283" s="606"/>
    </row>
    <row r="1284" spans="2:9" ht="15.75" x14ac:dyDescent="0.2">
      <c r="B1284" s="174"/>
      <c r="C1284" s="175"/>
      <c r="D1284" s="604"/>
      <c r="E1284" s="607"/>
      <c r="F1284" s="607"/>
      <c r="G1284" s="607"/>
      <c r="H1284" s="607"/>
      <c r="I1284" s="606"/>
    </row>
    <row r="1285" spans="2:9" ht="15.75" x14ac:dyDescent="0.2">
      <c r="B1285" s="174"/>
      <c r="C1285" s="175"/>
      <c r="D1285" s="176" t="s">
        <v>81</v>
      </c>
      <c r="E1285" s="177"/>
      <c r="F1285" s="177"/>
      <c r="G1285" s="177"/>
      <c r="H1285" s="177"/>
      <c r="I1285" s="175"/>
    </row>
    <row r="1286" spans="2:9" ht="15.75" x14ac:dyDescent="0.2">
      <c r="B1286" s="174"/>
      <c r="C1286" s="175"/>
      <c r="D1286" s="176" t="s">
        <v>82</v>
      </c>
      <c r="E1286" s="177"/>
      <c r="F1286" s="177"/>
      <c r="G1286" s="177"/>
      <c r="H1286" s="177"/>
      <c r="I1286" s="175"/>
    </row>
    <row r="1287" spans="2:9" ht="21" thickBot="1" x14ac:dyDescent="0.25">
      <c r="B1287" s="178"/>
      <c r="C1287" s="179"/>
      <c r="D1287" s="180" t="s">
        <v>83</v>
      </c>
      <c r="E1287" s="181"/>
      <c r="F1287" s="181"/>
      <c r="G1287" s="181"/>
      <c r="H1287" s="181"/>
      <c r="I1287" s="182"/>
    </row>
    <row r="1288" spans="2:9" ht="15" x14ac:dyDescent="0.25">
      <c r="B1288" s="183" t="s">
        <v>84</v>
      </c>
      <c r="C1288" s="258">
        <v>8.1</v>
      </c>
      <c r="D1288" s="185"/>
      <c r="E1288" s="185"/>
      <c r="F1288" s="185"/>
      <c r="G1288" s="185"/>
      <c r="H1288" s="186"/>
      <c r="I1288" s="187"/>
    </row>
    <row r="1289" spans="2:9" ht="15" thickBot="1" x14ac:dyDescent="0.25">
      <c r="B1289" s="188" t="s">
        <v>85</v>
      </c>
      <c r="C1289" s="608" t="s">
        <v>222</v>
      </c>
      <c r="D1289" s="608"/>
      <c r="E1289" s="608"/>
      <c r="F1289" s="608"/>
      <c r="G1289" s="608"/>
      <c r="H1289" s="608"/>
      <c r="I1289" s="609"/>
    </row>
    <row r="1290" spans="2:9" ht="15.75" thickBot="1" x14ac:dyDescent="0.25">
      <c r="B1290" s="610" t="s">
        <v>86</v>
      </c>
      <c r="C1290" s="602"/>
      <c r="D1290" s="602"/>
      <c r="E1290" s="602"/>
      <c r="F1290" s="602"/>
      <c r="G1290" s="602"/>
      <c r="H1290" s="602"/>
      <c r="I1290" s="603"/>
    </row>
    <row r="1291" spans="2:9" ht="48.75" customHeight="1" x14ac:dyDescent="0.2">
      <c r="B1291" s="611" t="s">
        <v>87</v>
      </c>
      <c r="C1291" s="613" t="s">
        <v>63</v>
      </c>
      <c r="D1291" s="614"/>
      <c r="E1291" s="614"/>
      <c r="F1291" s="617" t="s">
        <v>88</v>
      </c>
      <c r="G1291" s="619" t="s">
        <v>34</v>
      </c>
      <c r="H1291" s="617" t="s">
        <v>158</v>
      </c>
      <c r="I1291" s="621" t="s">
        <v>186</v>
      </c>
    </row>
    <row r="1292" spans="2:9" ht="28.5" customHeight="1" thickBot="1" x14ac:dyDescent="0.25">
      <c r="B1292" s="612"/>
      <c r="C1292" s="615"/>
      <c r="D1292" s="616"/>
      <c r="E1292" s="616"/>
      <c r="F1292" s="618"/>
      <c r="G1292" s="620"/>
      <c r="H1292" s="618"/>
      <c r="I1292" s="622"/>
    </row>
    <row r="1293" spans="2:9" ht="23.25" thickBot="1" x14ac:dyDescent="0.25">
      <c r="B1293" s="189" t="s">
        <v>90</v>
      </c>
      <c r="C1293" s="190" t="s">
        <v>91</v>
      </c>
      <c r="D1293" s="190" t="s">
        <v>92</v>
      </c>
      <c r="E1293" s="190" t="s">
        <v>2</v>
      </c>
      <c r="F1293" s="190" t="s">
        <v>93</v>
      </c>
      <c r="G1293" s="190" t="s">
        <v>94</v>
      </c>
      <c r="H1293" s="190" t="s">
        <v>95</v>
      </c>
      <c r="I1293" s="191" t="s">
        <v>96</v>
      </c>
    </row>
    <row r="1294" spans="2:9" ht="36" x14ac:dyDescent="0.2">
      <c r="B1294" s="192">
        <v>1</v>
      </c>
      <c r="C1294" s="193" t="s">
        <v>223</v>
      </c>
      <c r="D1294" s="199" t="s">
        <v>153</v>
      </c>
      <c r="E1294" s="243">
        <v>1</v>
      </c>
      <c r="F1294" s="242">
        <v>0</v>
      </c>
      <c r="G1294" s="245">
        <v>900000</v>
      </c>
      <c r="H1294" s="198">
        <f t="shared" ref="H1294:H1301" si="32">(E1294*G1294)+(E1294*G1294*F1294)</f>
        <v>900000</v>
      </c>
      <c r="I1294" s="623">
        <f>SUM(H1294:H1301)</f>
        <v>900000</v>
      </c>
    </row>
    <row r="1295" spans="2:9" x14ac:dyDescent="0.2">
      <c r="B1295" s="192">
        <v>2</v>
      </c>
      <c r="C1295" s="193"/>
      <c r="D1295" s="199"/>
      <c r="E1295" s="243"/>
      <c r="F1295" s="242"/>
      <c r="G1295" s="197"/>
      <c r="H1295" s="198">
        <f t="shared" si="32"/>
        <v>0</v>
      </c>
      <c r="I1295" s="623"/>
    </row>
    <row r="1296" spans="2:9" x14ac:dyDescent="0.2">
      <c r="B1296" s="192">
        <v>3</v>
      </c>
      <c r="C1296" s="193"/>
      <c r="D1296" s="199"/>
      <c r="E1296" s="243"/>
      <c r="F1296" s="242"/>
      <c r="G1296" s="197"/>
      <c r="H1296" s="198">
        <f t="shared" si="32"/>
        <v>0</v>
      </c>
      <c r="I1296" s="623"/>
    </row>
    <row r="1297" spans="2:9" x14ac:dyDescent="0.2">
      <c r="B1297" s="192">
        <v>4</v>
      </c>
      <c r="C1297" s="193"/>
      <c r="D1297" s="199"/>
      <c r="E1297" s="243"/>
      <c r="F1297" s="260"/>
      <c r="G1297" s="197"/>
      <c r="H1297" s="198">
        <f t="shared" si="32"/>
        <v>0</v>
      </c>
      <c r="I1297" s="623"/>
    </row>
    <row r="1298" spans="2:9" x14ac:dyDescent="0.2">
      <c r="B1298" s="192">
        <v>5</v>
      </c>
      <c r="C1298" s="193"/>
      <c r="D1298" s="199"/>
      <c r="E1298" s="243"/>
      <c r="F1298" s="260"/>
      <c r="G1298" s="197"/>
      <c r="H1298" s="198">
        <f t="shared" si="32"/>
        <v>0</v>
      </c>
      <c r="I1298" s="623"/>
    </row>
    <row r="1299" spans="2:9" x14ac:dyDescent="0.2">
      <c r="B1299" s="192">
        <v>6</v>
      </c>
      <c r="C1299" s="193"/>
      <c r="D1299" s="199"/>
      <c r="E1299" s="243"/>
      <c r="F1299" s="242"/>
      <c r="G1299" s="197"/>
      <c r="H1299" s="198">
        <f t="shared" si="32"/>
        <v>0</v>
      </c>
      <c r="I1299" s="623"/>
    </row>
    <row r="1300" spans="2:9" x14ac:dyDescent="0.2">
      <c r="B1300" s="192">
        <v>7</v>
      </c>
      <c r="C1300" s="193"/>
      <c r="D1300" s="199"/>
      <c r="E1300" s="243"/>
      <c r="F1300" s="260"/>
      <c r="G1300" s="197"/>
      <c r="H1300" s="198">
        <f t="shared" si="32"/>
        <v>0</v>
      </c>
      <c r="I1300" s="623"/>
    </row>
    <row r="1301" spans="2:9" ht="15" thickBot="1" x14ac:dyDescent="0.25">
      <c r="B1301" s="192">
        <v>8</v>
      </c>
      <c r="C1301" s="193"/>
      <c r="D1301" s="199"/>
      <c r="E1301" s="200"/>
      <c r="F1301" s="201"/>
      <c r="G1301" s="197"/>
      <c r="H1301" s="198">
        <f t="shared" si="32"/>
        <v>0</v>
      </c>
      <c r="I1301" s="623"/>
    </row>
    <row r="1302" spans="2:9" ht="15.75" thickBot="1" x14ac:dyDescent="0.25">
      <c r="B1302" s="202" t="s">
        <v>90</v>
      </c>
      <c r="C1302" s="202" t="s">
        <v>97</v>
      </c>
      <c r="D1302" s="202" t="s">
        <v>92</v>
      </c>
      <c r="E1302" s="624" t="s">
        <v>2</v>
      </c>
      <c r="F1302" s="625"/>
      <c r="G1302" s="202" t="s">
        <v>98</v>
      </c>
      <c r="H1302" s="202" t="s">
        <v>99</v>
      </c>
      <c r="I1302" s="202" t="s">
        <v>96</v>
      </c>
    </row>
    <row r="1303" spans="2:9" ht="48" x14ac:dyDescent="0.2">
      <c r="B1303" s="192">
        <v>1</v>
      </c>
      <c r="C1303" s="193" t="s">
        <v>100</v>
      </c>
      <c r="D1303" s="194" t="s">
        <v>101</v>
      </c>
      <c r="E1303" s="634">
        <v>1</v>
      </c>
      <c r="F1303" s="635"/>
      <c r="G1303" s="203">
        <v>28682</v>
      </c>
      <c r="H1303" s="204">
        <f>G1303*E1303</f>
        <v>28682</v>
      </c>
      <c r="I1303" s="633">
        <f>SUM(H1303:H1304)</f>
        <v>28682</v>
      </c>
    </row>
    <row r="1304" spans="2:9" ht="15" thickBot="1" x14ac:dyDescent="0.25">
      <c r="B1304" s="205">
        <v>2</v>
      </c>
      <c r="C1304" s="206" t="s">
        <v>102</v>
      </c>
      <c r="D1304" s="207"/>
      <c r="E1304" s="636"/>
      <c r="F1304" s="636"/>
      <c r="G1304" s="208"/>
      <c r="H1304" s="209">
        <f>G1304*E1304</f>
        <v>0</v>
      </c>
      <c r="I1304" s="623"/>
    </row>
    <row r="1305" spans="2:9" ht="15.75" thickBot="1" x14ac:dyDescent="0.25">
      <c r="B1305" s="202" t="s">
        <v>90</v>
      </c>
      <c r="C1305" s="202" t="s">
        <v>103</v>
      </c>
      <c r="D1305" s="210" t="s">
        <v>92</v>
      </c>
      <c r="E1305" s="599" t="s">
        <v>2</v>
      </c>
      <c r="F1305" s="600"/>
      <c r="G1305" s="211" t="s">
        <v>94</v>
      </c>
      <c r="H1305" s="202" t="s">
        <v>95</v>
      </c>
      <c r="I1305" s="246" t="s">
        <v>96</v>
      </c>
    </row>
    <row r="1306" spans="2:9" ht="24.75" thickBot="1" x14ac:dyDescent="0.25">
      <c r="B1306" s="192">
        <v>1</v>
      </c>
      <c r="C1306" s="193" t="s">
        <v>104</v>
      </c>
      <c r="D1306" s="194" t="s">
        <v>105</v>
      </c>
      <c r="E1306" s="631">
        <v>1</v>
      </c>
      <c r="F1306" s="632"/>
      <c r="G1306" s="198">
        <f>+ROUND(I1303*5%,0)</f>
        <v>1434</v>
      </c>
      <c r="H1306" s="247">
        <f>E1306*G1306</f>
        <v>1434</v>
      </c>
      <c r="I1306" s="637">
        <f>SUM(H1306:H1310)</f>
        <v>1434</v>
      </c>
    </row>
    <row r="1307" spans="2:9" ht="15.75" thickBot="1" x14ac:dyDescent="0.25">
      <c r="B1307" s="205">
        <v>2</v>
      </c>
      <c r="C1307" s="213"/>
      <c r="D1307" s="199"/>
      <c r="E1307" s="631"/>
      <c r="F1307" s="632"/>
      <c r="G1307" s="198"/>
      <c r="H1307" s="247">
        <f>E1307*G1307</f>
        <v>0</v>
      </c>
      <c r="I1307" s="637"/>
    </row>
    <row r="1308" spans="2:9" x14ac:dyDescent="0.2">
      <c r="B1308" s="255">
        <v>3</v>
      </c>
      <c r="C1308" s="249"/>
      <c r="D1308" s="248"/>
      <c r="E1308" s="638"/>
      <c r="F1308" s="639"/>
      <c r="G1308" s="250"/>
      <c r="H1308" s="247">
        <f>E1308*G1308</f>
        <v>0</v>
      </c>
      <c r="I1308" s="637"/>
    </row>
    <row r="1309" spans="2:9" x14ac:dyDescent="0.2">
      <c r="B1309" s="248">
        <v>4</v>
      </c>
      <c r="C1309" s="249"/>
      <c r="D1309" s="248"/>
      <c r="E1309" s="638"/>
      <c r="F1309" s="639"/>
      <c r="G1309" s="250"/>
      <c r="H1309" s="251"/>
      <c r="I1309" s="637"/>
    </row>
    <row r="1310" spans="2:9" x14ac:dyDescent="0.2">
      <c r="B1310" s="248">
        <v>5</v>
      </c>
      <c r="C1310" s="249"/>
      <c r="D1310" s="248"/>
      <c r="E1310" s="638"/>
      <c r="F1310" s="639"/>
      <c r="G1310" s="250"/>
      <c r="H1310" s="252"/>
      <c r="I1310" s="637"/>
    </row>
    <row r="1311" spans="2:9" ht="15.75" thickBot="1" x14ac:dyDescent="0.25">
      <c r="B1311" s="253" t="s">
        <v>90</v>
      </c>
      <c r="C1311" s="253" t="s">
        <v>106</v>
      </c>
      <c r="D1311" s="253" t="s">
        <v>92</v>
      </c>
      <c r="E1311" s="646" t="s">
        <v>2</v>
      </c>
      <c r="F1311" s="647"/>
      <c r="G1311" s="253" t="s">
        <v>94</v>
      </c>
      <c r="H1311" s="253" t="s">
        <v>99</v>
      </c>
      <c r="I1311" s="253" t="s">
        <v>96</v>
      </c>
    </row>
    <row r="1312" spans="2:9" x14ac:dyDescent="0.2">
      <c r="B1312" s="192">
        <v>1</v>
      </c>
      <c r="C1312" s="193"/>
      <c r="D1312" s="194"/>
      <c r="E1312" s="644"/>
      <c r="F1312" s="645"/>
      <c r="G1312" s="203"/>
      <c r="H1312" s="204">
        <f>+E1312*G1312</f>
        <v>0</v>
      </c>
      <c r="I1312" s="633">
        <f>SUM(H1312:H1313)</f>
        <v>0</v>
      </c>
    </row>
    <row r="1313" spans="2:9" ht="15" thickBot="1" x14ac:dyDescent="0.25">
      <c r="B1313" s="205">
        <v>2</v>
      </c>
      <c r="C1313" s="206" t="s">
        <v>102</v>
      </c>
      <c r="D1313" s="207"/>
      <c r="E1313" s="636"/>
      <c r="F1313" s="636"/>
      <c r="G1313" s="208"/>
      <c r="H1313" s="209">
        <f>G1313*E1313</f>
        <v>0</v>
      </c>
      <c r="I1313" s="623"/>
    </row>
    <row r="1314" spans="2:9" ht="15.75" thickBot="1" x14ac:dyDescent="0.25">
      <c r="B1314" s="217"/>
      <c r="C1314" s="218" t="s">
        <v>109</v>
      </c>
      <c r="D1314" s="219"/>
      <c r="E1314" s="626"/>
      <c r="F1314" s="627"/>
      <c r="G1314" s="220"/>
      <c r="H1314" s="221" t="s">
        <v>102</v>
      </c>
      <c r="I1314" s="222">
        <f>I1294+I1303+I1306+I1312</f>
        <v>930116</v>
      </c>
    </row>
    <row r="1315" spans="2:9" x14ac:dyDescent="0.2">
      <c r="B1315" s="223"/>
      <c r="C1315" s="224"/>
      <c r="D1315" s="225"/>
      <c r="E1315" s="225" t="s">
        <v>110</v>
      </c>
      <c r="F1315" s="225"/>
      <c r="G1315" s="226"/>
      <c r="H1315" s="227"/>
      <c r="I1315" s="228"/>
    </row>
    <row r="1316" spans="2:9" x14ac:dyDescent="0.2">
      <c r="B1316" s="229"/>
      <c r="C1316" s="230"/>
      <c r="D1316" s="185"/>
      <c r="E1316" s="185"/>
      <c r="F1316" s="185"/>
      <c r="G1316" s="185"/>
      <c r="H1316" s="186"/>
      <c r="I1316" s="231"/>
    </row>
    <row r="1317" spans="2:9" x14ac:dyDescent="0.2">
      <c r="B1317" s="229"/>
      <c r="C1317" s="232"/>
      <c r="D1317" s="186"/>
      <c r="E1317" s="186"/>
      <c r="F1317" s="185"/>
      <c r="G1317" s="185"/>
      <c r="H1317" s="186"/>
      <c r="I1317" s="233"/>
    </row>
    <row r="1318" spans="2:9" x14ac:dyDescent="0.2">
      <c r="B1318" s="234"/>
      <c r="C1318" s="185"/>
      <c r="D1318" s="186"/>
      <c r="E1318" s="186"/>
      <c r="F1318" s="628" t="s">
        <v>111</v>
      </c>
      <c r="G1318" s="628"/>
      <c r="H1318" s="628"/>
      <c r="I1318" s="235"/>
    </row>
    <row r="1319" spans="2:9" x14ac:dyDescent="0.2">
      <c r="B1319" s="234"/>
      <c r="C1319" s="236"/>
      <c r="D1319" s="186"/>
      <c r="E1319" s="186"/>
      <c r="F1319" s="236"/>
      <c r="G1319" s="236"/>
      <c r="H1319" s="236"/>
      <c r="I1319" s="233"/>
    </row>
    <row r="1320" spans="2:9" ht="15.75" thickBot="1" x14ac:dyDescent="0.25">
      <c r="B1320" s="237"/>
      <c r="C1320" s="238" t="s">
        <v>112</v>
      </c>
      <c r="D1320" s="238"/>
      <c r="E1320" s="238"/>
      <c r="F1320" s="629" t="s">
        <v>113</v>
      </c>
      <c r="G1320" s="630"/>
      <c r="H1320" s="630"/>
      <c r="I1320" s="239"/>
    </row>
    <row r="1322" spans="2:9" ht="15" thickBot="1" x14ac:dyDescent="0.25"/>
    <row r="1323" spans="2:9" ht="15.75" x14ac:dyDescent="0.2">
      <c r="B1323" s="172"/>
      <c r="C1323" s="173"/>
      <c r="D1323" s="601" t="s">
        <v>0</v>
      </c>
      <c r="E1323" s="602"/>
      <c r="F1323" s="602"/>
      <c r="G1323" s="602"/>
      <c r="H1323" s="602"/>
      <c r="I1323" s="603"/>
    </row>
    <row r="1324" spans="2:9" ht="15.75" x14ac:dyDescent="0.2">
      <c r="B1324" s="174"/>
      <c r="C1324" s="175"/>
      <c r="D1324" s="604"/>
      <c r="E1324" s="605"/>
      <c r="F1324" s="605"/>
      <c r="G1324" s="605"/>
      <c r="H1324" s="605"/>
      <c r="I1324" s="606"/>
    </row>
    <row r="1325" spans="2:9" ht="15.75" x14ac:dyDescent="0.2">
      <c r="B1325" s="174"/>
      <c r="C1325" s="175"/>
      <c r="D1325" s="604"/>
      <c r="E1325" s="607"/>
      <c r="F1325" s="607"/>
      <c r="G1325" s="607"/>
      <c r="H1325" s="607"/>
      <c r="I1325" s="606"/>
    </row>
    <row r="1326" spans="2:9" ht="15.75" x14ac:dyDescent="0.2">
      <c r="B1326" s="174"/>
      <c r="C1326" s="175"/>
      <c r="D1326" s="176" t="s">
        <v>81</v>
      </c>
      <c r="E1326" s="177"/>
      <c r="F1326" s="177"/>
      <c r="G1326" s="177"/>
      <c r="H1326" s="177"/>
      <c r="I1326" s="175"/>
    </row>
    <row r="1327" spans="2:9" ht="15.75" x14ac:dyDescent="0.2">
      <c r="B1327" s="174"/>
      <c r="C1327" s="175"/>
      <c r="D1327" s="176" t="s">
        <v>82</v>
      </c>
      <c r="E1327" s="177"/>
      <c r="F1327" s="177"/>
      <c r="G1327" s="177"/>
      <c r="H1327" s="177"/>
      <c r="I1327" s="175"/>
    </row>
    <row r="1328" spans="2:9" ht="21" thickBot="1" x14ac:dyDescent="0.25">
      <c r="B1328" s="178"/>
      <c r="C1328" s="179"/>
      <c r="D1328" s="180" t="s">
        <v>83</v>
      </c>
      <c r="E1328" s="181"/>
      <c r="F1328" s="181"/>
      <c r="G1328" s="181"/>
      <c r="H1328" s="181"/>
      <c r="I1328" s="182"/>
    </row>
    <row r="1329" spans="2:12" ht="15" x14ac:dyDescent="0.25">
      <c r="B1329" s="183" t="s">
        <v>84</v>
      </c>
      <c r="C1329" s="258">
        <v>8.2100000000000009</v>
      </c>
      <c r="D1329" s="185"/>
      <c r="E1329" s="185"/>
      <c r="F1329" s="185"/>
      <c r="G1329" s="185"/>
      <c r="H1329" s="186"/>
      <c r="I1329" s="187"/>
    </row>
    <row r="1330" spans="2:12" ht="15" thickBot="1" x14ac:dyDescent="0.25">
      <c r="B1330" s="188" t="s">
        <v>85</v>
      </c>
      <c r="C1330" s="608" t="s">
        <v>222</v>
      </c>
      <c r="D1330" s="608"/>
      <c r="E1330" s="608"/>
      <c r="F1330" s="608"/>
      <c r="G1330" s="608"/>
      <c r="H1330" s="608"/>
      <c r="I1330" s="609"/>
    </row>
    <row r="1331" spans="2:12" ht="15.75" thickBot="1" x14ac:dyDescent="0.25">
      <c r="B1331" s="610" t="s">
        <v>86</v>
      </c>
      <c r="C1331" s="602"/>
      <c r="D1331" s="602"/>
      <c r="E1331" s="602"/>
      <c r="F1331" s="602"/>
      <c r="G1331" s="602"/>
      <c r="H1331" s="602"/>
      <c r="I1331" s="603"/>
    </row>
    <row r="1332" spans="2:12" ht="51" customHeight="1" x14ac:dyDescent="0.2">
      <c r="B1332" s="611" t="s">
        <v>87</v>
      </c>
      <c r="C1332" s="613" t="s">
        <v>64</v>
      </c>
      <c r="D1332" s="614"/>
      <c r="E1332" s="614"/>
      <c r="F1332" s="617" t="s">
        <v>88</v>
      </c>
      <c r="G1332" s="619" t="s">
        <v>34</v>
      </c>
      <c r="H1332" s="617" t="s">
        <v>158</v>
      </c>
      <c r="I1332" s="621" t="s">
        <v>186</v>
      </c>
      <c r="L1332" s="171">
        <f>15900/2</f>
        <v>7950</v>
      </c>
    </row>
    <row r="1333" spans="2:12" ht="37.5" customHeight="1" thickBot="1" x14ac:dyDescent="0.25">
      <c r="B1333" s="612"/>
      <c r="C1333" s="615"/>
      <c r="D1333" s="616"/>
      <c r="E1333" s="616"/>
      <c r="F1333" s="618"/>
      <c r="G1333" s="620"/>
      <c r="H1333" s="618"/>
      <c r="I1333" s="622"/>
    </row>
    <row r="1334" spans="2:12" ht="23.25" thickBot="1" x14ac:dyDescent="0.25">
      <c r="B1334" s="189" t="s">
        <v>90</v>
      </c>
      <c r="C1334" s="190" t="s">
        <v>91</v>
      </c>
      <c r="D1334" s="190" t="s">
        <v>92</v>
      </c>
      <c r="E1334" s="190" t="s">
        <v>2</v>
      </c>
      <c r="F1334" s="190" t="s">
        <v>93</v>
      </c>
      <c r="G1334" s="190" t="s">
        <v>94</v>
      </c>
      <c r="H1334" s="190" t="s">
        <v>95</v>
      </c>
      <c r="I1334" s="191" t="s">
        <v>96</v>
      </c>
    </row>
    <row r="1335" spans="2:12" ht="24" x14ac:dyDescent="0.2">
      <c r="B1335" s="192">
        <v>1</v>
      </c>
      <c r="C1335" s="193" t="s">
        <v>224</v>
      </c>
      <c r="D1335" s="199" t="s">
        <v>153</v>
      </c>
      <c r="E1335" s="243">
        <v>1</v>
      </c>
      <c r="F1335" s="242">
        <v>0</v>
      </c>
      <c r="G1335" s="245">
        <v>1632480</v>
      </c>
      <c r="H1335" s="198">
        <f t="shared" ref="H1335:H1342" si="33">(E1335*G1335)+(E1335*G1335*F1335)</f>
        <v>1632480</v>
      </c>
      <c r="I1335" s="623">
        <f>SUM(H1335:H1342)</f>
        <v>1639056.3333333335</v>
      </c>
    </row>
    <row r="1336" spans="2:12" ht="24" x14ac:dyDescent="0.2">
      <c r="B1336" s="192">
        <v>2</v>
      </c>
      <c r="C1336" s="193" t="s">
        <v>225</v>
      </c>
      <c r="D1336" s="199" t="s">
        <v>153</v>
      </c>
      <c r="E1336" s="243">
        <v>0.16666666666666666</v>
      </c>
      <c r="F1336" s="242">
        <v>0.05</v>
      </c>
      <c r="G1336" s="197">
        <v>30000</v>
      </c>
      <c r="H1336" s="198">
        <f t="shared" si="33"/>
        <v>5250</v>
      </c>
      <c r="I1336" s="623"/>
    </row>
    <row r="1337" spans="2:12" ht="24" x14ac:dyDescent="0.2">
      <c r="B1337" s="192">
        <v>3</v>
      </c>
      <c r="C1337" s="193" t="s">
        <v>226</v>
      </c>
      <c r="D1337" s="199" t="s">
        <v>153</v>
      </c>
      <c r="E1337" s="243">
        <v>0.16666666666666666</v>
      </c>
      <c r="F1337" s="242">
        <v>0</v>
      </c>
      <c r="G1337" s="197">
        <v>1900</v>
      </c>
      <c r="H1337" s="198">
        <f t="shared" si="33"/>
        <v>316.66666666666663</v>
      </c>
      <c r="I1337" s="623"/>
    </row>
    <row r="1338" spans="2:12" ht="24" x14ac:dyDescent="0.2">
      <c r="B1338" s="192">
        <v>4</v>
      </c>
      <c r="C1338" s="193" t="s">
        <v>227</v>
      </c>
      <c r="D1338" s="199" t="s">
        <v>153</v>
      </c>
      <c r="E1338" s="243">
        <v>0.33333333333333331</v>
      </c>
      <c r="F1338" s="260">
        <v>0</v>
      </c>
      <c r="G1338" s="197">
        <v>950</v>
      </c>
      <c r="H1338" s="198">
        <f t="shared" si="33"/>
        <v>316.66666666666663</v>
      </c>
      <c r="I1338" s="623"/>
    </row>
    <row r="1339" spans="2:12" ht="24" x14ac:dyDescent="0.2">
      <c r="B1339" s="192">
        <v>5</v>
      </c>
      <c r="C1339" s="193" t="s">
        <v>228</v>
      </c>
      <c r="D1339" s="199" t="s">
        <v>144</v>
      </c>
      <c r="E1339" s="243">
        <v>0.03</v>
      </c>
      <c r="F1339" s="260">
        <v>0.05</v>
      </c>
      <c r="G1339" s="197">
        <v>22000</v>
      </c>
      <c r="H1339" s="198">
        <f t="shared" si="33"/>
        <v>693</v>
      </c>
      <c r="I1339" s="623"/>
    </row>
    <row r="1340" spans="2:12" x14ac:dyDescent="0.2">
      <c r="B1340" s="192">
        <v>6</v>
      </c>
      <c r="C1340" s="193"/>
      <c r="D1340" s="199"/>
      <c r="E1340" s="243"/>
      <c r="F1340" s="242"/>
      <c r="G1340" s="197"/>
      <c r="H1340" s="198">
        <f t="shared" si="33"/>
        <v>0</v>
      </c>
      <c r="I1340" s="623"/>
    </row>
    <row r="1341" spans="2:12" x14ac:dyDescent="0.2">
      <c r="B1341" s="192">
        <v>7</v>
      </c>
      <c r="C1341" s="193"/>
      <c r="D1341" s="199"/>
      <c r="E1341" s="243"/>
      <c r="F1341" s="260"/>
      <c r="G1341" s="197"/>
      <c r="H1341" s="198">
        <f t="shared" si="33"/>
        <v>0</v>
      </c>
      <c r="I1341" s="623"/>
    </row>
    <row r="1342" spans="2:12" ht="15" thickBot="1" x14ac:dyDescent="0.25">
      <c r="B1342" s="192">
        <v>8</v>
      </c>
      <c r="C1342" s="193"/>
      <c r="D1342" s="199"/>
      <c r="E1342" s="200"/>
      <c r="F1342" s="201"/>
      <c r="G1342" s="197"/>
      <c r="H1342" s="198">
        <f t="shared" si="33"/>
        <v>0</v>
      </c>
      <c r="I1342" s="623"/>
    </row>
    <row r="1343" spans="2:12" ht="15.75" thickBot="1" x14ac:dyDescent="0.25">
      <c r="B1343" s="202" t="s">
        <v>90</v>
      </c>
      <c r="C1343" s="202" t="s">
        <v>97</v>
      </c>
      <c r="D1343" s="202" t="s">
        <v>92</v>
      </c>
      <c r="E1343" s="624" t="s">
        <v>2</v>
      </c>
      <c r="F1343" s="625"/>
      <c r="G1343" s="202" t="s">
        <v>98</v>
      </c>
      <c r="H1343" s="202" t="s">
        <v>99</v>
      </c>
      <c r="I1343" s="202" t="s">
        <v>96</v>
      </c>
    </row>
    <row r="1344" spans="2:12" ht="48" x14ac:dyDescent="0.2">
      <c r="B1344" s="192">
        <v>1</v>
      </c>
      <c r="C1344" s="193" t="s">
        <v>100</v>
      </c>
      <c r="D1344" s="194" t="s">
        <v>101</v>
      </c>
      <c r="E1344" s="634">
        <v>1</v>
      </c>
      <c r="F1344" s="635"/>
      <c r="G1344" s="203">
        <v>28682</v>
      </c>
      <c r="H1344" s="204">
        <f>G1344*E1344</f>
        <v>28682</v>
      </c>
      <c r="I1344" s="633">
        <f>SUM(H1344:H1345)</f>
        <v>28682</v>
      </c>
    </row>
    <row r="1345" spans="2:9" ht="15" thickBot="1" x14ac:dyDescent="0.25">
      <c r="B1345" s="205">
        <v>2</v>
      </c>
      <c r="C1345" s="206" t="s">
        <v>102</v>
      </c>
      <c r="D1345" s="207"/>
      <c r="E1345" s="636"/>
      <c r="F1345" s="636"/>
      <c r="G1345" s="208"/>
      <c r="H1345" s="209">
        <f>G1345*E1345</f>
        <v>0</v>
      </c>
      <c r="I1345" s="623"/>
    </row>
    <row r="1346" spans="2:9" ht="15.75" thickBot="1" x14ac:dyDescent="0.25">
      <c r="B1346" s="202" t="s">
        <v>90</v>
      </c>
      <c r="C1346" s="202" t="s">
        <v>103</v>
      </c>
      <c r="D1346" s="210" t="s">
        <v>92</v>
      </c>
      <c r="E1346" s="599" t="s">
        <v>2</v>
      </c>
      <c r="F1346" s="600"/>
      <c r="G1346" s="211" t="s">
        <v>94</v>
      </c>
      <c r="H1346" s="202" t="s">
        <v>95</v>
      </c>
      <c r="I1346" s="246" t="s">
        <v>96</v>
      </c>
    </row>
    <row r="1347" spans="2:9" ht="24.75" thickBot="1" x14ac:dyDescent="0.25">
      <c r="B1347" s="192">
        <v>1</v>
      </c>
      <c r="C1347" s="193" t="s">
        <v>104</v>
      </c>
      <c r="D1347" s="194" t="s">
        <v>105</v>
      </c>
      <c r="E1347" s="631">
        <v>1</v>
      </c>
      <c r="F1347" s="632"/>
      <c r="G1347" s="198">
        <f>+ROUND(I1344*10%,0)</f>
        <v>2868</v>
      </c>
      <c r="H1347" s="247">
        <f>E1347*G1347</f>
        <v>2868</v>
      </c>
      <c r="I1347" s="637">
        <f>SUM(H1347:H1351)</f>
        <v>2868</v>
      </c>
    </row>
    <row r="1348" spans="2:9" ht="15.75" thickBot="1" x14ac:dyDescent="0.25">
      <c r="B1348" s="205">
        <v>2</v>
      </c>
      <c r="C1348" s="213"/>
      <c r="D1348" s="199"/>
      <c r="E1348" s="631"/>
      <c r="F1348" s="632"/>
      <c r="G1348" s="198"/>
      <c r="H1348" s="247">
        <f>E1348*G1348</f>
        <v>0</v>
      </c>
      <c r="I1348" s="637"/>
    </row>
    <row r="1349" spans="2:9" x14ac:dyDescent="0.2">
      <c r="B1349" s="255">
        <v>3</v>
      </c>
      <c r="C1349" s="249"/>
      <c r="D1349" s="248"/>
      <c r="E1349" s="638"/>
      <c r="F1349" s="639"/>
      <c r="G1349" s="250"/>
      <c r="H1349" s="247">
        <f>E1349*G1349</f>
        <v>0</v>
      </c>
      <c r="I1349" s="637"/>
    </row>
    <row r="1350" spans="2:9" x14ac:dyDescent="0.2">
      <c r="B1350" s="248">
        <v>4</v>
      </c>
      <c r="C1350" s="249"/>
      <c r="D1350" s="248"/>
      <c r="E1350" s="638"/>
      <c r="F1350" s="639"/>
      <c r="G1350" s="250"/>
      <c r="H1350" s="251"/>
      <c r="I1350" s="637"/>
    </row>
    <row r="1351" spans="2:9" x14ac:dyDescent="0.2">
      <c r="B1351" s="248">
        <v>5</v>
      </c>
      <c r="C1351" s="249"/>
      <c r="D1351" s="248"/>
      <c r="E1351" s="638"/>
      <c r="F1351" s="639"/>
      <c r="G1351" s="250"/>
      <c r="H1351" s="252"/>
      <c r="I1351" s="637"/>
    </row>
    <row r="1352" spans="2:9" ht="15.75" thickBot="1" x14ac:dyDescent="0.25">
      <c r="B1352" s="253" t="s">
        <v>90</v>
      </c>
      <c r="C1352" s="253" t="s">
        <v>106</v>
      </c>
      <c r="D1352" s="253" t="s">
        <v>92</v>
      </c>
      <c r="E1352" s="646" t="s">
        <v>2</v>
      </c>
      <c r="F1352" s="647"/>
      <c r="G1352" s="253" t="s">
        <v>94</v>
      </c>
      <c r="H1352" s="253" t="s">
        <v>99</v>
      </c>
      <c r="I1352" s="253" t="s">
        <v>96</v>
      </c>
    </row>
    <row r="1353" spans="2:9" x14ac:dyDescent="0.2">
      <c r="B1353" s="192">
        <v>1</v>
      </c>
      <c r="C1353" s="193"/>
      <c r="D1353" s="194"/>
      <c r="E1353" s="644"/>
      <c r="F1353" s="645"/>
      <c r="G1353" s="203"/>
      <c r="H1353" s="204">
        <f>+E1353*G1353</f>
        <v>0</v>
      </c>
      <c r="I1353" s="633">
        <f>SUM(H1353:H1354)</f>
        <v>0</v>
      </c>
    </row>
    <row r="1354" spans="2:9" ht="15" thickBot="1" x14ac:dyDescent="0.25">
      <c r="B1354" s="205">
        <v>2</v>
      </c>
      <c r="C1354" s="206" t="s">
        <v>102</v>
      </c>
      <c r="D1354" s="207"/>
      <c r="E1354" s="636"/>
      <c r="F1354" s="636"/>
      <c r="G1354" s="208"/>
      <c r="H1354" s="209">
        <f>G1354*E1354</f>
        <v>0</v>
      </c>
      <c r="I1354" s="623"/>
    </row>
    <row r="1355" spans="2:9" ht="15.75" thickBot="1" x14ac:dyDescent="0.25">
      <c r="B1355" s="217"/>
      <c r="C1355" s="218" t="s">
        <v>109</v>
      </c>
      <c r="D1355" s="219"/>
      <c r="E1355" s="626"/>
      <c r="F1355" s="627"/>
      <c r="G1355" s="220"/>
      <c r="H1355" s="221" t="s">
        <v>102</v>
      </c>
      <c r="I1355" s="222">
        <f>I1335+I1344+I1347+I1353</f>
        <v>1670606.3333333335</v>
      </c>
    </row>
    <row r="1356" spans="2:9" x14ac:dyDescent="0.2">
      <c r="B1356" s="223"/>
      <c r="C1356" s="224"/>
      <c r="D1356" s="225"/>
      <c r="E1356" s="225" t="s">
        <v>110</v>
      </c>
      <c r="F1356" s="225"/>
      <c r="G1356" s="226"/>
      <c r="H1356" s="227"/>
      <c r="I1356" s="228"/>
    </row>
    <row r="1357" spans="2:9" x14ac:dyDescent="0.2">
      <c r="B1357" s="229"/>
      <c r="C1357" s="230"/>
      <c r="D1357" s="185"/>
      <c r="E1357" s="185"/>
      <c r="F1357" s="185"/>
      <c r="G1357" s="185"/>
      <c r="H1357" s="186"/>
      <c r="I1357" s="231"/>
    </row>
    <row r="1358" spans="2:9" x14ac:dyDescent="0.2">
      <c r="B1358" s="229"/>
      <c r="C1358" s="232"/>
      <c r="D1358" s="186"/>
      <c r="E1358" s="186"/>
      <c r="F1358" s="185"/>
      <c r="G1358" s="185"/>
      <c r="H1358" s="186"/>
      <c r="I1358" s="233"/>
    </row>
    <row r="1359" spans="2:9" x14ac:dyDescent="0.2">
      <c r="B1359" s="234"/>
      <c r="C1359" s="185"/>
      <c r="D1359" s="186"/>
      <c r="E1359" s="186"/>
      <c r="F1359" s="628" t="s">
        <v>111</v>
      </c>
      <c r="G1359" s="628"/>
      <c r="H1359" s="628"/>
      <c r="I1359" s="235"/>
    </row>
    <row r="1360" spans="2:9" x14ac:dyDescent="0.2">
      <c r="B1360" s="234"/>
      <c r="C1360" s="236"/>
      <c r="D1360" s="186"/>
      <c r="E1360" s="186"/>
      <c r="F1360" s="236"/>
      <c r="G1360" s="236"/>
      <c r="H1360" s="236"/>
      <c r="I1360" s="233"/>
    </row>
    <row r="1361" spans="2:9" ht="15.75" thickBot="1" x14ac:dyDescent="0.25">
      <c r="B1361" s="237"/>
      <c r="C1361" s="238" t="s">
        <v>112</v>
      </c>
      <c r="D1361" s="238"/>
      <c r="E1361" s="238"/>
      <c r="F1361" s="629" t="s">
        <v>113</v>
      </c>
      <c r="G1361" s="630"/>
      <c r="H1361" s="630"/>
      <c r="I1361" s="239"/>
    </row>
    <row r="1363" spans="2:9" ht="15" thickBot="1" x14ac:dyDescent="0.25"/>
    <row r="1364" spans="2:9" ht="15.75" x14ac:dyDescent="0.2">
      <c r="B1364" s="172"/>
      <c r="C1364" s="173"/>
      <c r="D1364" s="601" t="s">
        <v>0</v>
      </c>
      <c r="E1364" s="602"/>
      <c r="F1364" s="602"/>
      <c r="G1364" s="602"/>
      <c r="H1364" s="602"/>
      <c r="I1364" s="603"/>
    </row>
    <row r="1365" spans="2:9" ht="15.75" x14ac:dyDescent="0.2">
      <c r="B1365" s="174"/>
      <c r="C1365" s="175"/>
      <c r="D1365" s="604"/>
      <c r="E1365" s="605"/>
      <c r="F1365" s="605"/>
      <c r="G1365" s="605"/>
      <c r="H1365" s="605"/>
      <c r="I1365" s="606"/>
    </row>
    <row r="1366" spans="2:9" ht="15.75" x14ac:dyDescent="0.2">
      <c r="B1366" s="174"/>
      <c r="C1366" s="175"/>
      <c r="D1366" s="604"/>
      <c r="E1366" s="607"/>
      <c r="F1366" s="607"/>
      <c r="G1366" s="607"/>
      <c r="H1366" s="607"/>
      <c r="I1366" s="606"/>
    </row>
    <row r="1367" spans="2:9" ht="15.75" x14ac:dyDescent="0.2">
      <c r="B1367" s="174"/>
      <c r="C1367" s="175"/>
      <c r="D1367" s="176" t="s">
        <v>81</v>
      </c>
      <c r="E1367" s="177"/>
      <c r="F1367" s="177"/>
      <c r="G1367" s="177"/>
      <c r="H1367" s="177"/>
      <c r="I1367" s="175"/>
    </row>
    <row r="1368" spans="2:9" ht="15.75" x14ac:dyDescent="0.2">
      <c r="B1368" s="174"/>
      <c r="C1368" s="175"/>
      <c r="D1368" s="176" t="s">
        <v>82</v>
      </c>
      <c r="E1368" s="177"/>
      <c r="F1368" s="177"/>
      <c r="G1368" s="177"/>
      <c r="H1368" s="177"/>
      <c r="I1368" s="175"/>
    </row>
    <row r="1369" spans="2:9" ht="21" thickBot="1" x14ac:dyDescent="0.25">
      <c r="B1369" s="178"/>
      <c r="C1369" s="179"/>
      <c r="D1369" s="180" t="s">
        <v>83</v>
      </c>
      <c r="E1369" s="181"/>
      <c r="F1369" s="181"/>
      <c r="G1369" s="181"/>
      <c r="H1369" s="181"/>
      <c r="I1369" s="182"/>
    </row>
    <row r="1370" spans="2:9" ht="15" x14ac:dyDescent="0.25">
      <c r="B1370" s="183" t="s">
        <v>84</v>
      </c>
      <c r="C1370" s="258">
        <v>9.1</v>
      </c>
      <c r="D1370" s="185"/>
      <c r="E1370" s="185"/>
      <c r="F1370" s="185"/>
      <c r="G1370" s="185"/>
      <c r="H1370" s="186"/>
      <c r="I1370" s="187"/>
    </row>
    <row r="1371" spans="2:9" ht="15" thickBot="1" x14ac:dyDescent="0.25">
      <c r="B1371" s="188" t="s">
        <v>85</v>
      </c>
      <c r="C1371" s="608" t="s">
        <v>230</v>
      </c>
      <c r="D1371" s="608"/>
      <c r="E1371" s="608"/>
      <c r="F1371" s="608"/>
      <c r="G1371" s="608"/>
      <c r="H1371" s="608"/>
      <c r="I1371" s="609"/>
    </row>
    <row r="1372" spans="2:9" ht="15.75" thickBot="1" x14ac:dyDescent="0.25">
      <c r="B1372" s="610" t="s">
        <v>86</v>
      </c>
      <c r="C1372" s="602"/>
      <c r="D1372" s="602"/>
      <c r="E1372" s="602"/>
      <c r="F1372" s="602"/>
      <c r="G1372" s="602"/>
      <c r="H1372" s="602"/>
      <c r="I1372" s="603"/>
    </row>
    <row r="1373" spans="2:9" ht="72" customHeight="1" x14ac:dyDescent="0.2">
      <c r="B1373" s="611" t="s">
        <v>87</v>
      </c>
      <c r="C1373" s="613" t="s">
        <v>66</v>
      </c>
      <c r="D1373" s="614"/>
      <c r="E1373" s="614"/>
      <c r="F1373" s="617" t="s">
        <v>88</v>
      </c>
      <c r="G1373" s="619" t="s">
        <v>7</v>
      </c>
      <c r="H1373" s="617" t="s">
        <v>158</v>
      </c>
      <c r="I1373" s="621" t="s">
        <v>229</v>
      </c>
    </row>
    <row r="1374" spans="2:9" ht="45.75" customHeight="1" thickBot="1" x14ac:dyDescent="0.25">
      <c r="B1374" s="612"/>
      <c r="C1374" s="615"/>
      <c r="D1374" s="616"/>
      <c r="E1374" s="616"/>
      <c r="F1374" s="618"/>
      <c r="G1374" s="620"/>
      <c r="H1374" s="618"/>
      <c r="I1374" s="622"/>
    </row>
    <row r="1375" spans="2:9" ht="23.25" thickBot="1" x14ac:dyDescent="0.25">
      <c r="B1375" s="189" t="s">
        <v>90</v>
      </c>
      <c r="C1375" s="190" t="s">
        <v>91</v>
      </c>
      <c r="D1375" s="190" t="s">
        <v>92</v>
      </c>
      <c r="E1375" s="190" t="s">
        <v>2</v>
      </c>
      <c r="F1375" s="190" t="s">
        <v>93</v>
      </c>
      <c r="G1375" s="190" t="s">
        <v>94</v>
      </c>
      <c r="H1375" s="190" t="s">
        <v>95</v>
      </c>
      <c r="I1375" s="191" t="s">
        <v>96</v>
      </c>
    </row>
    <row r="1376" spans="2:9" ht="24" x14ac:dyDescent="0.2">
      <c r="B1376" s="192">
        <v>1</v>
      </c>
      <c r="C1376" s="193" t="s">
        <v>161</v>
      </c>
      <c r="D1376" s="194" t="s">
        <v>26</v>
      </c>
      <c r="E1376" s="240">
        <v>1</v>
      </c>
      <c r="F1376" s="242">
        <v>0.05</v>
      </c>
      <c r="G1376" s="245">
        <v>15700</v>
      </c>
      <c r="H1376" s="198">
        <f t="shared" ref="H1376:H1383" si="34">(E1376*G1376)+(E1376*G1376*F1376)</f>
        <v>16485</v>
      </c>
      <c r="I1376" s="623">
        <f>SUM(H1376:H1383)</f>
        <v>33701.175000000003</v>
      </c>
    </row>
    <row r="1377" spans="2:9" ht="24" x14ac:dyDescent="0.2">
      <c r="B1377" s="192">
        <v>2</v>
      </c>
      <c r="C1377" s="193" t="s">
        <v>231</v>
      </c>
      <c r="D1377" s="199" t="s">
        <v>26</v>
      </c>
      <c r="E1377" s="243">
        <v>0.8</v>
      </c>
      <c r="F1377" s="242">
        <v>0.05</v>
      </c>
      <c r="G1377" s="245">
        <v>17050</v>
      </c>
      <c r="H1377" s="198">
        <f t="shared" si="34"/>
        <v>14322</v>
      </c>
      <c r="I1377" s="623"/>
    </row>
    <row r="1378" spans="2:9" ht="24" x14ac:dyDescent="0.2">
      <c r="B1378" s="192">
        <v>3</v>
      </c>
      <c r="C1378" s="193" t="s">
        <v>163</v>
      </c>
      <c r="D1378" s="199" t="s">
        <v>144</v>
      </c>
      <c r="E1378" s="243">
        <v>1.4999999999999999E-2</v>
      </c>
      <c r="F1378" s="242">
        <v>0.05</v>
      </c>
      <c r="G1378" s="245">
        <v>42900</v>
      </c>
      <c r="H1378" s="198">
        <f t="shared" si="34"/>
        <v>675.67499999999995</v>
      </c>
      <c r="I1378" s="623"/>
    </row>
    <row r="1379" spans="2:9" x14ac:dyDescent="0.2">
      <c r="B1379" s="192">
        <v>4</v>
      </c>
      <c r="C1379" s="193" t="s">
        <v>164</v>
      </c>
      <c r="D1379" s="199" t="s">
        <v>153</v>
      </c>
      <c r="E1379" s="243">
        <v>1</v>
      </c>
      <c r="F1379" s="242">
        <v>0</v>
      </c>
      <c r="G1379" s="197">
        <v>1200</v>
      </c>
      <c r="H1379" s="198">
        <f t="shared" si="34"/>
        <v>1200</v>
      </c>
      <c r="I1379" s="623"/>
    </row>
    <row r="1380" spans="2:9" x14ac:dyDescent="0.2">
      <c r="B1380" s="192">
        <v>5</v>
      </c>
      <c r="C1380" s="193" t="s">
        <v>232</v>
      </c>
      <c r="D1380" s="199" t="s">
        <v>121</v>
      </c>
      <c r="E1380" s="243">
        <v>0.1</v>
      </c>
      <c r="F1380" s="242">
        <v>0.05</v>
      </c>
      <c r="G1380" s="197">
        <v>9700</v>
      </c>
      <c r="H1380" s="198">
        <f t="shared" si="34"/>
        <v>1018.5</v>
      </c>
      <c r="I1380" s="623"/>
    </row>
    <row r="1381" spans="2:9" x14ac:dyDescent="0.2">
      <c r="B1381" s="192">
        <v>6</v>
      </c>
      <c r="C1381" s="193"/>
      <c r="D1381" s="199"/>
      <c r="E1381" s="243"/>
      <c r="F1381" s="242"/>
      <c r="G1381" s="197"/>
      <c r="H1381" s="198">
        <f t="shared" si="34"/>
        <v>0</v>
      </c>
      <c r="I1381" s="623"/>
    </row>
    <row r="1382" spans="2:9" x14ac:dyDescent="0.2">
      <c r="B1382" s="192">
        <v>7</v>
      </c>
      <c r="C1382" s="193"/>
      <c r="D1382" s="199"/>
      <c r="E1382" s="243"/>
      <c r="F1382" s="260"/>
      <c r="G1382" s="197"/>
      <c r="H1382" s="198">
        <f t="shared" si="34"/>
        <v>0</v>
      </c>
      <c r="I1382" s="623"/>
    </row>
    <row r="1383" spans="2:9" ht="15" thickBot="1" x14ac:dyDescent="0.25">
      <c r="B1383" s="192">
        <v>8</v>
      </c>
      <c r="C1383" s="193"/>
      <c r="D1383" s="199"/>
      <c r="E1383" s="200"/>
      <c r="F1383" s="201"/>
      <c r="G1383" s="197"/>
      <c r="H1383" s="198">
        <f t="shared" si="34"/>
        <v>0</v>
      </c>
      <c r="I1383" s="623"/>
    </row>
    <row r="1384" spans="2:9" ht="15.75" thickBot="1" x14ac:dyDescent="0.25">
      <c r="B1384" s="202" t="s">
        <v>90</v>
      </c>
      <c r="C1384" s="202" t="s">
        <v>97</v>
      </c>
      <c r="D1384" s="202" t="s">
        <v>92</v>
      </c>
      <c r="E1384" s="624" t="s">
        <v>2</v>
      </c>
      <c r="F1384" s="625"/>
      <c r="G1384" s="202" t="s">
        <v>98</v>
      </c>
      <c r="H1384" s="202" t="s">
        <v>99</v>
      </c>
      <c r="I1384" s="202" t="s">
        <v>96</v>
      </c>
    </row>
    <row r="1385" spans="2:9" ht="48" x14ac:dyDescent="0.2">
      <c r="B1385" s="192">
        <v>1</v>
      </c>
      <c r="C1385" s="193" t="s">
        <v>100</v>
      </c>
      <c r="D1385" s="194" t="s">
        <v>101</v>
      </c>
      <c r="E1385" s="634">
        <v>0.33193785714285712</v>
      </c>
      <c r="F1385" s="635"/>
      <c r="G1385" s="203">
        <v>28682</v>
      </c>
      <c r="H1385" s="204">
        <f>G1385*E1385</f>
        <v>9520.6416185714279</v>
      </c>
      <c r="I1385" s="633">
        <f>SUM(H1385:H1386)</f>
        <v>9520.6416185714279</v>
      </c>
    </row>
    <row r="1386" spans="2:9" ht="15" thickBot="1" x14ac:dyDescent="0.25">
      <c r="B1386" s="205">
        <v>2</v>
      </c>
      <c r="C1386" s="206" t="s">
        <v>102</v>
      </c>
      <c r="D1386" s="207"/>
      <c r="E1386" s="636"/>
      <c r="F1386" s="636"/>
      <c r="G1386" s="208"/>
      <c r="H1386" s="209">
        <f>G1386*E1386</f>
        <v>0</v>
      </c>
      <c r="I1386" s="623"/>
    </row>
    <row r="1387" spans="2:9" ht="15.75" thickBot="1" x14ac:dyDescent="0.25">
      <c r="B1387" s="202" t="s">
        <v>90</v>
      </c>
      <c r="C1387" s="202" t="s">
        <v>103</v>
      </c>
      <c r="D1387" s="210" t="s">
        <v>92</v>
      </c>
      <c r="E1387" s="599" t="s">
        <v>2</v>
      </c>
      <c r="F1387" s="600"/>
      <c r="G1387" s="211" t="s">
        <v>94</v>
      </c>
      <c r="H1387" s="202" t="s">
        <v>95</v>
      </c>
      <c r="I1387" s="246" t="s">
        <v>96</v>
      </c>
    </row>
    <row r="1388" spans="2:9" ht="24.75" thickBot="1" x14ac:dyDescent="0.25">
      <c r="B1388" s="192">
        <v>1</v>
      </c>
      <c r="C1388" s="193" t="s">
        <v>104</v>
      </c>
      <c r="D1388" s="194" t="s">
        <v>105</v>
      </c>
      <c r="E1388" s="631">
        <v>1</v>
      </c>
      <c r="F1388" s="632"/>
      <c r="G1388" s="198">
        <f>+ROUND(I1385*10%,0)</f>
        <v>952</v>
      </c>
      <c r="H1388" s="247">
        <f>E1388*G1388</f>
        <v>952</v>
      </c>
      <c r="I1388" s="637">
        <f>SUM(H1388:H1391)</f>
        <v>2552</v>
      </c>
    </row>
    <row r="1389" spans="2:9" ht="24" x14ac:dyDescent="0.2">
      <c r="B1389" s="205">
        <v>2</v>
      </c>
      <c r="C1389" s="213" t="s">
        <v>167</v>
      </c>
      <c r="D1389" s="199" t="s">
        <v>256</v>
      </c>
      <c r="E1389" s="631">
        <v>1</v>
      </c>
      <c r="F1389" s="632"/>
      <c r="G1389" s="198">
        <v>1600</v>
      </c>
      <c r="H1389" s="247">
        <f>E1389*G1389</f>
        <v>1600</v>
      </c>
      <c r="I1389" s="637"/>
    </row>
    <row r="1390" spans="2:9" x14ac:dyDescent="0.2">
      <c r="B1390" s="248">
        <v>4</v>
      </c>
      <c r="C1390" s="249"/>
      <c r="D1390" s="248"/>
      <c r="E1390" s="638"/>
      <c r="F1390" s="639"/>
      <c r="G1390" s="250"/>
      <c r="H1390" s="251">
        <f>E1390*G1390</f>
        <v>0</v>
      </c>
      <c r="I1390" s="637"/>
    </row>
    <row r="1391" spans="2:9" x14ac:dyDescent="0.2">
      <c r="B1391" s="248">
        <v>5</v>
      </c>
      <c r="C1391" s="249"/>
      <c r="D1391" s="248"/>
      <c r="E1391" s="638"/>
      <c r="F1391" s="639"/>
      <c r="G1391" s="250"/>
      <c r="H1391" s="252"/>
      <c r="I1391" s="637"/>
    </row>
    <row r="1392" spans="2:9" ht="15.75" thickBot="1" x14ac:dyDescent="0.25">
      <c r="B1392" s="253" t="s">
        <v>90</v>
      </c>
      <c r="C1392" s="253" t="s">
        <v>106</v>
      </c>
      <c r="D1392" s="253" t="s">
        <v>92</v>
      </c>
      <c r="E1392" s="646" t="s">
        <v>2</v>
      </c>
      <c r="F1392" s="647"/>
      <c r="G1392" s="253" t="s">
        <v>94</v>
      </c>
      <c r="H1392" s="253" t="s">
        <v>99</v>
      </c>
      <c r="I1392" s="253" t="s">
        <v>96</v>
      </c>
    </row>
    <row r="1393" spans="2:9" x14ac:dyDescent="0.2">
      <c r="B1393" s="192">
        <v>1</v>
      </c>
      <c r="C1393" s="193"/>
      <c r="D1393" s="194"/>
      <c r="E1393" s="644"/>
      <c r="F1393" s="645"/>
      <c r="G1393" s="203"/>
      <c r="H1393" s="204">
        <f>+E1393*G1393</f>
        <v>0</v>
      </c>
      <c r="I1393" s="633">
        <f>SUM(H1393:H1394)</f>
        <v>0</v>
      </c>
    </row>
    <row r="1394" spans="2:9" ht="15" thickBot="1" x14ac:dyDescent="0.25">
      <c r="B1394" s="205">
        <v>2</v>
      </c>
      <c r="C1394" s="206" t="s">
        <v>102</v>
      </c>
      <c r="D1394" s="207"/>
      <c r="E1394" s="636"/>
      <c r="F1394" s="636"/>
      <c r="G1394" s="208"/>
      <c r="H1394" s="209">
        <f>G1394*E1394</f>
        <v>0</v>
      </c>
      <c r="I1394" s="623"/>
    </row>
    <row r="1395" spans="2:9" ht="15.75" thickBot="1" x14ac:dyDescent="0.25">
      <c r="B1395" s="217"/>
      <c r="C1395" s="218" t="s">
        <v>109</v>
      </c>
      <c r="D1395" s="219"/>
      <c r="E1395" s="626"/>
      <c r="F1395" s="627"/>
      <c r="G1395" s="220"/>
      <c r="H1395" s="221" t="s">
        <v>102</v>
      </c>
      <c r="I1395" s="222">
        <f>I1376+I1385+I1388+I1393</f>
        <v>45773.816618571429</v>
      </c>
    </row>
    <row r="1396" spans="2:9" x14ac:dyDescent="0.2">
      <c r="B1396" s="223"/>
      <c r="C1396" s="224"/>
      <c r="D1396" s="225"/>
      <c r="E1396" s="225" t="s">
        <v>110</v>
      </c>
      <c r="F1396" s="225"/>
      <c r="G1396" s="226"/>
      <c r="H1396" s="227"/>
      <c r="I1396" s="228"/>
    </row>
    <row r="1397" spans="2:9" x14ac:dyDescent="0.2">
      <c r="B1397" s="229"/>
      <c r="C1397" s="230"/>
      <c r="D1397" s="185"/>
      <c r="E1397" s="185"/>
      <c r="F1397" s="185"/>
      <c r="G1397" s="185"/>
      <c r="H1397" s="186"/>
      <c r="I1397" s="231"/>
    </row>
    <row r="1398" spans="2:9" x14ac:dyDescent="0.2">
      <c r="B1398" s="229"/>
      <c r="C1398" s="232"/>
      <c r="D1398" s="186"/>
      <c r="E1398" s="186"/>
      <c r="F1398" s="185"/>
      <c r="G1398" s="185"/>
      <c r="H1398" s="186"/>
      <c r="I1398" s="233"/>
    </row>
    <row r="1399" spans="2:9" x14ac:dyDescent="0.2">
      <c r="B1399" s="234"/>
      <c r="C1399" s="185"/>
      <c r="D1399" s="186"/>
      <c r="E1399" s="186"/>
      <c r="F1399" s="628" t="s">
        <v>111</v>
      </c>
      <c r="G1399" s="628"/>
      <c r="H1399" s="628"/>
      <c r="I1399" s="235"/>
    </row>
    <row r="1400" spans="2:9" x14ac:dyDescent="0.2">
      <c r="B1400" s="234"/>
      <c r="C1400" s="236"/>
      <c r="D1400" s="186"/>
      <c r="E1400" s="186"/>
      <c r="F1400" s="236"/>
      <c r="G1400" s="236"/>
      <c r="H1400" s="236"/>
      <c r="I1400" s="233"/>
    </row>
    <row r="1401" spans="2:9" ht="15.75" thickBot="1" x14ac:dyDescent="0.25">
      <c r="B1401" s="237"/>
      <c r="C1401" s="238" t="s">
        <v>112</v>
      </c>
      <c r="D1401" s="238"/>
      <c r="E1401" s="238"/>
      <c r="F1401" s="629" t="s">
        <v>113</v>
      </c>
      <c r="G1401" s="630"/>
      <c r="H1401" s="630"/>
      <c r="I1401" s="239"/>
    </row>
    <row r="1403" spans="2:9" ht="15" thickBot="1" x14ac:dyDescent="0.25"/>
    <row r="1404" spans="2:9" ht="15.75" x14ac:dyDescent="0.2">
      <c r="B1404" s="172"/>
      <c r="C1404" s="173"/>
      <c r="D1404" s="601" t="s">
        <v>0</v>
      </c>
      <c r="E1404" s="602"/>
      <c r="F1404" s="602"/>
      <c r="G1404" s="602"/>
      <c r="H1404" s="602"/>
      <c r="I1404" s="603"/>
    </row>
    <row r="1405" spans="2:9" ht="15.75" x14ac:dyDescent="0.2">
      <c r="B1405" s="174"/>
      <c r="C1405" s="175"/>
      <c r="D1405" s="604"/>
      <c r="E1405" s="605"/>
      <c r="F1405" s="605"/>
      <c r="G1405" s="605"/>
      <c r="H1405" s="605"/>
      <c r="I1405" s="606"/>
    </row>
    <row r="1406" spans="2:9" ht="15.75" x14ac:dyDescent="0.2">
      <c r="B1406" s="174"/>
      <c r="C1406" s="175"/>
      <c r="D1406" s="604"/>
      <c r="E1406" s="607"/>
      <c r="F1406" s="607"/>
      <c r="G1406" s="607"/>
      <c r="H1406" s="607"/>
      <c r="I1406" s="606"/>
    </row>
    <row r="1407" spans="2:9" ht="15.75" x14ac:dyDescent="0.2">
      <c r="B1407" s="174"/>
      <c r="C1407" s="175"/>
      <c r="D1407" s="176" t="s">
        <v>81</v>
      </c>
      <c r="E1407" s="177"/>
      <c r="F1407" s="177"/>
      <c r="G1407" s="177"/>
      <c r="H1407" s="177"/>
      <c r="I1407" s="175"/>
    </row>
    <row r="1408" spans="2:9" ht="15.75" x14ac:dyDescent="0.2">
      <c r="B1408" s="174"/>
      <c r="C1408" s="175"/>
      <c r="D1408" s="176" t="s">
        <v>82</v>
      </c>
      <c r="E1408" s="177"/>
      <c r="F1408" s="177"/>
      <c r="G1408" s="177"/>
      <c r="H1408" s="177"/>
      <c r="I1408" s="175"/>
    </row>
    <row r="1409" spans="2:9" ht="21" thickBot="1" x14ac:dyDescent="0.25">
      <c r="B1409" s="178"/>
      <c r="C1409" s="179"/>
      <c r="D1409" s="180" t="s">
        <v>83</v>
      </c>
      <c r="E1409" s="181"/>
      <c r="F1409" s="181"/>
      <c r="G1409" s="181"/>
      <c r="H1409" s="181"/>
      <c r="I1409" s="182"/>
    </row>
    <row r="1410" spans="2:9" ht="15" x14ac:dyDescent="0.25">
      <c r="B1410" s="183" t="s">
        <v>84</v>
      </c>
      <c r="C1410" s="258">
        <v>10.1</v>
      </c>
      <c r="D1410" s="185"/>
      <c r="E1410" s="185"/>
      <c r="F1410" s="185"/>
      <c r="G1410" s="185"/>
      <c r="H1410" s="186"/>
      <c r="I1410" s="187"/>
    </row>
    <row r="1411" spans="2:9" ht="15" thickBot="1" x14ac:dyDescent="0.25">
      <c r="B1411" s="188" t="s">
        <v>85</v>
      </c>
      <c r="C1411" s="608" t="s">
        <v>222</v>
      </c>
      <c r="D1411" s="608"/>
      <c r="E1411" s="608"/>
      <c r="F1411" s="608"/>
      <c r="G1411" s="608"/>
      <c r="H1411" s="608"/>
      <c r="I1411" s="609"/>
    </row>
    <row r="1412" spans="2:9" ht="15.75" thickBot="1" x14ac:dyDescent="0.25">
      <c r="B1412" s="610" t="s">
        <v>86</v>
      </c>
      <c r="C1412" s="602"/>
      <c r="D1412" s="602"/>
      <c r="E1412" s="602"/>
      <c r="F1412" s="602"/>
      <c r="G1412" s="602"/>
      <c r="H1412" s="602"/>
      <c r="I1412" s="603"/>
    </row>
    <row r="1413" spans="2:9" ht="42" customHeight="1" x14ac:dyDescent="0.2">
      <c r="B1413" s="611" t="s">
        <v>87</v>
      </c>
      <c r="C1413" s="613" t="s">
        <v>63</v>
      </c>
      <c r="D1413" s="614"/>
      <c r="E1413" s="614"/>
      <c r="F1413" s="617" t="s">
        <v>88</v>
      </c>
      <c r="G1413" s="619" t="s">
        <v>34</v>
      </c>
      <c r="H1413" s="617" t="s">
        <v>158</v>
      </c>
      <c r="I1413" s="621" t="s">
        <v>229</v>
      </c>
    </row>
    <row r="1414" spans="2:9" ht="36" customHeight="1" thickBot="1" x14ac:dyDescent="0.25">
      <c r="B1414" s="612"/>
      <c r="C1414" s="615"/>
      <c r="D1414" s="616"/>
      <c r="E1414" s="616"/>
      <c r="F1414" s="618"/>
      <c r="G1414" s="620"/>
      <c r="H1414" s="618"/>
      <c r="I1414" s="622"/>
    </row>
    <row r="1415" spans="2:9" ht="23.25" thickBot="1" x14ac:dyDescent="0.25">
      <c r="B1415" s="189" t="s">
        <v>90</v>
      </c>
      <c r="C1415" s="190" t="s">
        <v>91</v>
      </c>
      <c r="D1415" s="190" t="s">
        <v>92</v>
      </c>
      <c r="E1415" s="190" t="s">
        <v>2</v>
      </c>
      <c r="F1415" s="190" t="s">
        <v>93</v>
      </c>
      <c r="G1415" s="190" t="s">
        <v>94</v>
      </c>
      <c r="H1415" s="190" t="s">
        <v>95</v>
      </c>
      <c r="I1415" s="191" t="s">
        <v>96</v>
      </c>
    </row>
    <row r="1416" spans="2:9" ht="36" x14ac:dyDescent="0.2">
      <c r="B1416" s="192">
        <v>1</v>
      </c>
      <c r="C1416" s="193" t="s">
        <v>223</v>
      </c>
      <c r="D1416" s="199" t="s">
        <v>153</v>
      </c>
      <c r="E1416" s="243">
        <v>1</v>
      </c>
      <c r="F1416" s="242">
        <v>0</v>
      </c>
      <c r="G1416" s="245">
        <v>1306440</v>
      </c>
      <c r="H1416" s="198">
        <v>900000</v>
      </c>
      <c r="I1416" s="623">
        <f>SUM(H1416:H1423)</f>
        <v>900000</v>
      </c>
    </row>
    <row r="1417" spans="2:9" x14ac:dyDescent="0.2">
      <c r="B1417" s="192">
        <v>2</v>
      </c>
      <c r="C1417" s="193"/>
      <c r="D1417" s="199"/>
      <c r="E1417" s="243"/>
      <c r="F1417" s="242"/>
      <c r="G1417" s="197"/>
      <c r="H1417" s="198">
        <f t="shared" ref="H1417:H1423" si="35">(E1417*G1417)+(E1417*G1417*F1417)</f>
        <v>0</v>
      </c>
      <c r="I1417" s="623"/>
    </row>
    <row r="1418" spans="2:9" x14ac:dyDescent="0.2">
      <c r="B1418" s="192">
        <v>3</v>
      </c>
      <c r="C1418" s="193"/>
      <c r="D1418" s="199"/>
      <c r="E1418" s="243"/>
      <c r="F1418" s="242"/>
      <c r="G1418" s="197"/>
      <c r="H1418" s="198">
        <f t="shared" si="35"/>
        <v>0</v>
      </c>
      <c r="I1418" s="623"/>
    </row>
    <row r="1419" spans="2:9" x14ac:dyDescent="0.2">
      <c r="B1419" s="192">
        <v>4</v>
      </c>
      <c r="C1419" s="193"/>
      <c r="D1419" s="199"/>
      <c r="E1419" s="243"/>
      <c r="F1419" s="260"/>
      <c r="G1419" s="197"/>
      <c r="H1419" s="198">
        <f t="shared" si="35"/>
        <v>0</v>
      </c>
      <c r="I1419" s="623"/>
    </row>
    <row r="1420" spans="2:9" x14ac:dyDescent="0.2">
      <c r="B1420" s="192">
        <v>5</v>
      </c>
      <c r="C1420" s="193"/>
      <c r="D1420" s="199"/>
      <c r="E1420" s="243"/>
      <c r="F1420" s="260"/>
      <c r="G1420" s="197"/>
      <c r="H1420" s="198">
        <f t="shared" si="35"/>
        <v>0</v>
      </c>
      <c r="I1420" s="623"/>
    </row>
    <row r="1421" spans="2:9" x14ac:dyDescent="0.2">
      <c r="B1421" s="192">
        <v>6</v>
      </c>
      <c r="C1421" s="193"/>
      <c r="D1421" s="199"/>
      <c r="E1421" s="243"/>
      <c r="F1421" s="242"/>
      <c r="G1421" s="197"/>
      <c r="H1421" s="198">
        <f t="shared" si="35"/>
        <v>0</v>
      </c>
      <c r="I1421" s="623"/>
    </row>
    <row r="1422" spans="2:9" x14ac:dyDescent="0.2">
      <c r="B1422" s="192">
        <v>7</v>
      </c>
      <c r="C1422" s="193"/>
      <c r="D1422" s="199"/>
      <c r="E1422" s="243"/>
      <c r="F1422" s="260"/>
      <c r="G1422" s="197"/>
      <c r="H1422" s="198">
        <f t="shared" si="35"/>
        <v>0</v>
      </c>
      <c r="I1422" s="623"/>
    </row>
    <row r="1423" spans="2:9" ht="15" thickBot="1" x14ac:dyDescent="0.25">
      <c r="B1423" s="192">
        <v>8</v>
      </c>
      <c r="C1423" s="193"/>
      <c r="D1423" s="199"/>
      <c r="E1423" s="200"/>
      <c r="F1423" s="201"/>
      <c r="G1423" s="197"/>
      <c r="H1423" s="198">
        <f t="shared" si="35"/>
        <v>0</v>
      </c>
      <c r="I1423" s="623"/>
    </row>
    <row r="1424" spans="2:9" ht="15.75" thickBot="1" x14ac:dyDescent="0.25">
      <c r="B1424" s="202" t="s">
        <v>90</v>
      </c>
      <c r="C1424" s="202" t="s">
        <v>97</v>
      </c>
      <c r="D1424" s="202" t="s">
        <v>92</v>
      </c>
      <c r="E1424" s="624" t="s">
        <v>2</v>
      </c>
      <c r="F1424" s="625"/>
      <c r="G1424" s="202" t="s">
        <v>98</v>
      </c>
      <c r="H1424" s="202" t="s">
        <v>99</v>
      </c>
      <c r="I1424" s="202" t="s">
        <v>96</v>
      </c>
    </row>
    <row r="1425" spans="2:9" ht="48" x14ac:dyDescent="0.2">
      <c r="B1425" s="192">
        <v>1</v>
      </c>
      <c r="C1425" s="193" t="s">
        <v>100</v>
      </c>
      <c r="D1425" s="194" t="s">
        <v>101</v>
      </c>
      <c r="E1425" s="634">
        <v>1</v>
      </c>
      <c r="F1425" s="635"/>
      <c r="G1425" s="203">
        <v>28682</v>
      </c>
      <c r="H1425" s="204">
        <f>G1425*E1425</f>
        <v>28682</v>
      </c>
      <c r="I1425" s="633">
        <f>SUM(H1425:H1426)</f>
        <v>28682</v>
      </c>
    </row>
    <row r="1426" spans="2:9" ht="15" thickBot="1" x14ac:dyDescent="0.25">
      <c r="B1426" s="205">
        <v>2</v>
      </c>
      <c r="C1426" s="206" t="s">
        <v>102</v>
      </c>
      <c r="D1426" s="207"/>
      <c r="E1426" s="636"/>
      <c r="F1426" s="636"/>
      <c r="G1426" s="208"/>
      <c r="H1426" s="209">
        <f>G1426*E1426</f>
        <v>0</v>
      </c>
      <c r="I1426" s="623"/>
    </row>
    <row r="1427" spans="2:9" ht="15.75" thickBot="1" x14ac:dyDescent="0.25">
      <c r="B1427" s="202" t="s">
        <v>90</v>
      </c>
      <c r="C1427" s="202" t="s">
        <v>103</v>
      </c>
      <c r="D1427" s="210" t="s">
        <v>92</v>
      </c>
      <c r="E1427" s="599" t="s">
        <v>2</v>
      </c>
      <c r="F1427" s="600"/>
      <c r="G1427" s="211" t="s">
        <v>94</v>
      </c>
      <c r="H1427" s="202" t="s">
        <v>95</v>
      </c>
      <c r="I1427" s="246" t="s">
        <v>96</v>
      </c>
    </row>
    <row r="1428" spans="2:9" ht="24.75" thickBot="1" x14ac:dyDescent="0.25">
      <c r="B1428" s="192">
        <v>1</v>
      </c>
      <c r="C1428" s="193" t="s">
        <v>104</v>
      </c>
      <c r="D1428" s="194" t="s">
        <v>105</v>
      </c>
      <c r="E1428" s="631">
        <v>1</v>
      </c>
      <c r="F1428" s="632"/>
      <c r="G1428" s="198">
        <f>+ROUND(I1425*5%,0)</f>
        <v>1434</v>
      </c>
      <c r="H1428" s="247">
        <f>E1428*G1428</f>
        <v>1434</v>
      </c>
      <c r="I1428" s="637">
        <f>SUM(H1428:H1432)</f>
        <v>1434</v>
      </c>
    </row>
    <row r="1429" spans="2:9" ht="15" x14ac:dyDescent="0.2">
      <c r="B1429" s="205">
        <v>2</v>
      </c>
      <c r="C1429" s="213"/>
      <c r="D1429" s="199"/>
      <c r="E1429" s="631"/>
      <c r="F1429" s="632"/>
      <c r="G1429" s="198"/>
      <c r="H1429" s="247">
        <f>E1429*G1429</f>
        <v>0</v>
      </c>
      <c r="I1429" s="637"/>
    </row>
    <row r="1430" spans="2:9" ht="15" x14ac:dyDescent="0.2">
      <c r="B1430" s="255">
        <v>3</v>
      </c>
      <c r="C1430" s="256"/>
      <c r="D1430" s="259"/>
      <c r="E1430" s="648"/>
      <c r="F1430" s="649"/>
      <c r="G1430" s="257"/>
      <c r="H1430" s="251">
        <f>E1430*G1430</f>
        <v>0</v>
      </c>
      <c r="I1430" s="637"/>
    </row>
    <row r="1431" spans="2:9" x14ac:dyDescent="0.2">
      <c r="B1431" s="248">
        <v>4</v>
      </c>
      <c r="C1431" s="249"/>
      <c r="D1431" s="248"/>
      <c r="E1431" s="638"/>
      <c r="F1431" s="639"/>
      <c r="G1431" s="250"/>
      <c r="H1431" s="251">
        <f>E1431*G1431</f>
        <v>0</v>
      </c>
      <c r="I1431" s="637"/>
    </row>
    <row r="1432" spans="2:9" x14ac:dyDescent="0.2">
      <c r="B1432" s="248">
        <v>5</v>
      </c>
      <c r="C1432" s="249"/>
      <c r="D1432" s="248"/>
      <c r="E1432" s="638"/>
      <c r="F1432" s="639"/>
      <c r="G1432" s="250"/>
      <c r="H1432" s="252"/>
      <c r="I1432" s="637"/>
    </row>
    <row r="1433" spans="2:9" ht="15.75" thickBot="1" x14ac:dyDescent="0.25">
      <c r="B1433" s="253" t="s">
        <v>90</v>
      </c>
      <c r="C1433" s="253" t="s">
        <v>106</v>
      </c>
      <c r="D1433" s="253" t="s">
        <v>92</v>
      </c>
      <c r="E1433" s="646" t="s">
        <v>2</v>
      </c>
      <c r="F1433" s="647"/>
      <c r="G1433" s="253" t="s">
        <v>94</v>
      </c>
      <c r="H1433" s="253" t="s">
        <v>99</v>
      </c>
      <c r="I1433" s="253" t="s">
        <v>96</v>
      </c>
    </row>
    <row r="1434" spans="2:9" x14ac:dyDescent="0.2">
      <c r="B1434" s="192">
        <v>1</v>
      </c>
      <c r="C1434" s="193"/>
      <c r="D1434" s="194"/>
      <c r="E1434" s="644"/>
      <c r="F1434" s="645"/>
      <c r="G1434" s="203"/>
      <c r="H1434" s="204">
        <f>+E1434*G1434</f>
        <v>0</v>
      </c>
      <c r="I1434" s="633">
        <f>SUM(H1434:H1435)</f>
        <v>0</v>
      </c>
    </row>
    <row r="1435" spans="2:9" ht="15" thickBot="1" x14ac:dyDescent="0.25">
      <c r="B1435" s="205">
        <v>2</v>
      </c>
      <c r="C1435" s="206" t="s">
        <v>102</v>
      </c>
      <c r="D1435" s="207"/>
      <c r="E1435" s="636"/>
      <c r="F1435" s="636"/>
      <c r="G1435" s="208"/>
      <c r="H1435" s="209">
        <f>G1435*E1435</f>
        <v>0</v>
      </c>
      <c r="I1435" s="623"/>
    </row>
    <row r="1436" spans="2:9" ht="15.75" thickBot="1" x14ac:dyDescent="0.25">
      <c r="B1436" s="217"/>
      <c r="C1436" s="218" t="s">
        <v>109</v>
      </c>
      <c r="D1436" s="219"/>
      <c r="E1436" s="626"/>
      <c r="F1436" s="627"/>
      <c r="G1436" s="220"/>
      <c r="H1436" s="221" t="s">
        <v>102</v>
      </c>
      <c r="I1436" s="222">
        <f>I1416+I1425+I1428+I1434</f>
        <v>930116</v>
      </c>
    </row>
    <row r="1437" spans="2:9" x14ac:dyDescent="0.2">
      <c r="B1437" s="223"/>
      <c r="C1437" s="224"/>
      <c r="D1437" s="225"/>
      <c r="E1437" s="225" t="s">
        <v>110</v>
      </c>
      <c r="F1437" s="225"/>
      <c r="G1437" s="226"/>
      <c r="H1437" s="227"/>
      <c r="I1437" s="228"/>
    </row>
    <row r="1438" spans="2:9" x14ac:dyDescent="0.2">
      <c r="B1438" s="229"/>
      <c r="C1438" s="230"/>
      <c r="D1438" s="185"/>
      <c r="E1438" s="185"/>
      <c r="F1438" s="185"/>
      <c r="G1438" s="185"/>
      <c r="H1438" s="186"/>
      <c r="I1438" s="231"/>
    </row>
    <row r="1439" spans="2:9" x14ac:dyDescent="0.2">
      <c r="B1439" s="229"/>
      <c r="C1439" s="232"/>
      <c r="D1439" s="186"/>
      <c r="E1439" s="186"/>
      <c r="F1439" s="185"/>
      <c r="G1439" s="185"/>
      <c r="H1439" s="186"/>
      <c r="I1439" s="233"/>
    </row>
    <row r="1440" spans="2:9" x14ac:dyDescent="0.2">
      <c r="B1440" s="234"/>
      <c r="C1440" s="185"/>
      <c r="D1440" s="186"/>
      <c r="E1440" s="186"/>
      <c r="F1440" s="628" t="s">
        <v>111</v>
      </c>
      <c r="G1440" s="628"/>
      <c r="H1440" s="628"/>
      <c r="I1440" s="235"/>
    </row>
    <row r="1441" spans="2:9" x14ac:dyDescent="0.2">
      <c r="B1441" s="234"/>
      <c r="C1441" s="236"/>
      <c r="D1441" s="186"/>
      <c r="E1441" s="186"/>
      <c r="F1441" s="236"/>
      <c r="G1441" s="236"/>
      <c r="H1441" s="236"/>
      <c r="I1441" s="233"/>
    </row>
    <row r="1442" spans="2:9" ht="15.75" thickBot="1" x14ac:dyDescent="0.25">
      <c r="B1442" s="237"/>
      <c r="C1442" s="238" t="s">
        <v>112</v>
      </c>
      <c r="D1442" s="238"/>
      <c r="E1442" s="238"/>
      <c r="F1442" s="629" t="s">
        <v>113</v>
      </c>
      <c r="G1442" s="630"/>
      <c r="H1442" s="630"/>
      <c r="I1442" s="239"/>
    </row>
    <row r="1444" spans="2:9" ht="15" thickBot="1" x14ac:dyDescent="0.25"/>
    <row r="1445" spans="2:9" ht="15.75" x14ac:dyDescent="0.2">
      <c r="B1445" s="172"/>
      <c r="C1445" s="173"/>
      <c r="D1445" s="601" t="s">
        <v>0</v>
      </c>
      <c r="E1445" s="602"/>
      <c r="F1445" s="602"/>
      <c r="G1445" s="602"/>
      <c r="H1445" s="602"/>
      <c r="I1445" s="603"/>
    </row>
    <row r="1446" spans="2:9" ht="15.75" x14ac:dyDescent="0.2">
      <c r="B1446" s="174"/>
      <c r="C1446" s="175"/>
      <c r="D1446" s="604"/>
      <c r="E1446" s="605"/>
      <c r="F1446" s="605"/>
      <c r="G1446" s="605"/>
      <c r="H1446" s="605"/>
      <c r="I1446" s="606"/>
    </row>
    <row r="1447" spans="2:9" ht="15.75" x14ac:dyDescent="0.2">
      <c r="B1447" s="174"/>
      <c r="C1447" s="175"/>
      <c r="D1447" s="604"/>
      <c r="E1447" s="607"/>
      <c r="F1447" s="607"/>
      <c r="G1447" s="607"/>
      <c r="H1447" s="607"/>
      <c r="I1447" s="606"/>
    </row>
    <row r="1448" spans="2:9" ht="15.75" x14ac:dyDescent="0.2">
      <c r="B1448" s="174"/>
      <c r="C1448" s="175"/>
      <c r="D1448" s="176" t="s">
        <v>81</v>
      </c>
      <c r="E1448" s="177"/>
      <c r="F1448" s="177"/>
      <c r="G1448" s="177"/>
      <c r="H1448" s="177"/>
      <c r="I1448" s="175"/>
    </row>
    <row r="1449" spans="2:9" ht="15.75" x14ac:dyDescent="0.2">
      <c r="B1449" s="174"/>
      <c r="C1449" s="175"/>
      <c r="D1449" s="176" t="s">
        <v>82</v>
      </c>
      <c r="E1449" s="177"/>
      <c r="F1449" s="177"/>
      <c r="G1449" s="177"/>
      <c r="H1449" s="177"/>
      <c r="I1449" s="175"/>
    </row>
    <row r="1450" spans="2:9" ht="21" thickBot="1" x14ac:dyDescent="0.25">
      <c r="B1450" s="178"/>
      <c r="C1450" s="179"/>
      <c r="D1450" s="180" t="s">
        <v>83</v>
      </c>
      <c r="E1450" s="181"/>
      <c r="F1450" s="181"/>
      <c r="G1450" s="181"/>
      <c r="H1450" s="181"/>
      <c r="I1450" s="182"/>
    </row>
    <row r="1451" spans="2:9" ht="15" x14ac:dyDescent="0.25">
      <c r="B1451" s="183" t="s">
        <v>84</v>
      </c>
      <c r="C1451" s="258">
        <v>10.199999999999999</v>
      </c>
      <c r="D1451" s="185"/>
      <c r="E1451" s="185"/>
      <c r="F1451" s="185"/>
      <c r="G1451" s="185"/>
      <c r="H1451" s="186"/>
      <c r="I1451" s="187"/>
    </row>
    <row r="1452" spans="2:9" ht="15" thickBot="1" x14ac:dyDescent="0.25">
      <c r="B1452" s="188" t="s">
        <v>85</v>
      </c>
      <c r="C1452" s="608" t="s">
        <v>222</v>
      </c>
      <c r="D1452" s="608"/>
      <c r="E1452" s="608"/>
      <c r="F1452" s="608"/>
      <c r="G1452" s="608"/>
      <c r="H1452" s="608"/>
      <c r="I1452" s="609"/>
    </row>
    <row r="1453" spans="2:9" ht="15.75" thickBot="1" x14ac:dyDescent="0.25">
      <c r="B1453" s="610" t="s">
        <v>86</v>
      </c>
      <c r="C1453" s="602"/>
      <c r="D1453" s="602"/>
      <c r="E1453" s="602"/>
      <c r="F1453" s="602"/>
      <c r="G1453" s="602"/>
      <c r="H1453" s="602"/>
      <c r="I1453" s="603"/>
    </row>
    <row r="1454" spans="2:9" ht="45" customHeight="1" x14ac:dyDescent="0.2">
      <c r="B1454" s="611" t="s">
        <v>87</v>
      </c>
      <c r="C1454" s="613" t="s">
        <v>64</v>
      </c>
      <c r="D1454" s="614"/>
      <c r="E1454" s="614"/>
      <c r="F1454" s="617" t="s">
        <v>88</v>
      </c>
      <c r="G1454" s="619" t="s">
        <v>34</v>
      </c>
      <c r="H1454" s="617" t="s">
        <v>158</v>
      </c>
      <c r="I1454" s="621" t="s">
        <v>229</v>
      </c>
    </row>
    <row r="1455" spans="2:9" ht="44.25" customHeight="1" thickBot="1" x14ac:dyDescent="0.25">
      <c r="B1455" s="612"/>
      <c r="C1455" s="615"/>
      <c r="D1455" s="616"/>
      <c r="E1455" s="616"/>
      <c r="F1455" s="618"/>
      <c r="G1455" s="620"/>
      <c r="H1455" s="618"/>
      <c r="I1455" s="622"/>
    </row>
    <row r="1456" spans="2:9" ht="23.25" thickBot="1" x14ac:dyDescent="0.25">
      <c r="B1456" s="189" t="s">
        <v>90</v>
      </c>
      <c r="C1456" s="190" t="s">
        <v>91</v>
      </c>
      <c r="D1456" s="190" t="s">
        <v>92</v>
      </c>
      <c r="E1456" s="190" t="s">
        <v>2</v>
      </c>
      <c r="F1456" s="190" t="s">
        <v>93</v>
      </c>
      <c r="G1456" s="190" t="s">
        <v>94</v>
      </c>
      <c r="H1456" s="190" t="s">
        <v>95</v>
      </c>
      <c r="I1456" s="191" t="s">
        <v>96</v>
      </c>
    </row>
    <row r="1457" spans="2:9" ht="24" x14ac:dyDescent="0.2">
      <c r="B1457" s="192">
        <v>1</v>
      </c>
      <c r="C1457" s="193" t="s">
        <v>224</v>
      </c>
      <c r="D1457" s="199" t="s">
        <v>153</v>
      </c>
      <c r="E1457" s="243">
        <v>1</v>
      </c>
      <c r="F1457" s="242">
        <v>0</v>
      </c>
      <c r="G1457" s="245">
        <v>1632480</v>
      </c>
      <c r="H1457" s="198">
        <f t="shared" ref="H1457:H1464" si="36">(E1457*G1457)+(E1457*G1457*F1457)</f>
        <v>1632480</v>
      </c>
      <c r="I1457" s="623">
        <f>SUM(H1457:H1464)</f>
        <v>1674308</v>
      </c>
    </row>
    <row r="1458" spans="2:9" ht="24" x14ac:dyDescent="0.2">
      <c r="B1458" s="192">
        <v>2</v>
      </c>
      <c r="C1458" s="193" t="s">
        <v>225</v>
      </c>
      <c r="D1458" s="199" t="s">
        <v>153</v>
      </c>
      <c r="E1458" s="243">
        <v>1</v>
      </c>
      <c r="F1458" s="242">
        <v>0.05</v>
      </c>
      <c r="G1458" s="197">
        <v>9700</v>
      </c>
      <c r="H1458" s="198">
        <f t="shared" si="36"/>
        <v>10185</v>
      </c>
      <c r="I1458" s="623"/>
    </row>
    <row r="1459" spans="2:9" ht="24" x14ac:dyDescent="0.2">
      <c r="B1459" s="192">
        <v>3</v>
      </c>
      <c r="C1459" s="193" t="s">
        <v>226</v>
      </c>
      <c r="D1459" s="199" t="s">
        <v>153</v>
      </c>
      <c r="E1459" s="243">
        <v>1</v>
      </c>
      <c r="F1459" s="242">
        <v>0</v>
      </c>
      <c r="G1459" s="197">
        <v>30000</v>
      </c>
      <c r="H1459" s="198">
        <f t="shared" si="36"/>
        <v>30000</v>
      </c>
      <c r="I1459" s="623"/>
    </row>
    <row r="1460" spans="2:9" ht="24" x14ac:dyDescent="0.2">
      <c r="B1460" s="192">
        <v>4</v>
      </c>
      <c r="C1460" s="193" t="s">
        <v>227</v>
      </c>
      <c r="D1460" s="199" t="s">
        <v>153</v>
      </c>
      <c r="E1460" s="243">
        <v>1</v>
      </c>
      <c r="F1460" s="260">
        <v>0</v>
      </c>
      <c r="G1460" s="197">
        <v>950</v>
      </c>
      <c r="H1460" s="198">
        <f t="shared" si="36"/>
        <v>950</v>
      </c>
      <c r="I1460" s="623"/>
    </row>
    <row r="1461" spans="2:9" ht="24" x14ac:dyDescent="0.2">
      <c r="B1461" s="192">
        <v>5</v>
      </c>
      <c r="C1461" s="193" t="s">
        <v>228</v>
      </c>
      <c r="D1461" s="199" t="s">
        <v>144</v>
      </c>
      <c r="E1461" s="243">
        <v>0.03</v>
      </c>
      <c r="F1461" s="260">
        <v>0.05</v>
      </c>
      <c r="G1461" s="197">
        <v>22000</v>
      </c>
      <c r="H1461" s="198">
        <f t="shared" si="36"/>
        <v>693</v>
      </c>
      <c r="I1461" s="623"/>
    </row>
    <row r="1462" spans="2:9" x14ac:dyDescent="0.2">
      <c r="B1462" s="192">
        <v>6</v>
      </c>
      <c r="C1462" s="193"/>
      <c r="D1462" s="199"/>
      <c r="E1462" s="243"/>
      <c r="F1462" s="242"/>
      <c r="G1462" s="197"/>
      <c r="H1462" s="198">
        <f t="shared" si="36"/>
        <v>0</v>
      </c>
      <c r="I1462" s="623"/>
    </row>
    <row r="1463" spans="2:9" x14ac:dyDescent="0.2">
      <c r="B1463" s="192">
        <v>7</v>
      </c>
      <c r="C1463" s="193"/>
      <c r="D1463" s="199"/>
      <c r="E1463" s="243"/>
      <c r="F1463" s="260"/>
      <c r="G1463" s="197"/>
      <c r="H1463" s="198">
        <f t="shared" si="36"/>
        <v>0</v>
      </c>
      <c r="I1463" s="623"/>
    </row>
    <row r="1464" spans="2:9" ht="15" thickBot="1" x14ac:dyDescent="0.25">
      <c r="B1464" s="192">
        <v>8</v>
      </c>
      <c r="C1464" s="193"/>
      <c r="D1464" s="199"/>
      <c r="E1464" s="200"/>
      <c r="F1464" s="201"/>
      <c r="G1464" s="197"/>
      <c r="H1464" s="198">
        <f t="shared" si="36"/>
        <v>0</v>
      </c>
      <c r="I1464" s="623"/>
    </row>
    <row r="1465" spans="2:9" ht="15.75" thickBot="1" x14ac:dyDescent="0.25">
      <c r="B1465" s="202" t="s">
        <v>90</v>
      </c>
      <c r="C1465" s="202" t="s">
        <v>97</v>
      </c>
      <c r="D1465" s="202" t="s">
        <v>92</v>
      </c>
      <c r="E1465" s="624" t="s">
        <v>2</v>
      </c>
      <c r="F1465" s="625"/>
      <c r="G1465" s="202" t="s">
        <v>98</v>
      </c>
      <c r="H1465" s="202" t="s">
        <v>99</v>
      </c>
      <c r="I1465" s="202" t="s">
        <v>96</v>
      </c>
    </row>
    <row r="1466" spans="2:9" ht="48" x14ac:dyDescent="0.2">
      <c r="B1466" s="192">
        <v>1</v>
      </c>
      <c r="C1466" s="193" t="s">
        <v>100</v>
      </c>
      <c r="D1466" s="194" t="s">
        <v>101</v>
      </c>
      <c r="E1466" s="634">
        <v>1</v>
      </c>
      <c r="F1466" s="635"/>
      <c r="G1466" s="203">
        <v>28682</v>
      </c>
      <c r="H1466" s="204">
        <f>G1466*E1466</f>
        <v>28682</v>
      </c>
      <c r="I1466" s="633">
        <f>SUM(H1466:H1467)</f>
        <v>28682</v>
      </c>
    </row>
    <row r="1467" spans="2:9" ht="15" thickBot="1" x14ac:dyDescent="0.25">
      <c r="B1467" s="205">
        <v>2</v>
      </c>
      <c r="C1467" s="206" t="s">
        <v>102</v>
      </c>
      <c r="D1467" s="207"/>
      <c r="E1467" s="636"/>
      <c r="F1467" s="636"/>
      <c r="G1467" s="208"/>
      <c r="H1467" s="209">
        <f>G1467*E1467</f>
        <v>0</v>
      </c>
      <c r="I1467" s="623"/>
    </row>
    <row r="1468" spans="2:9" ht="15.75" thickBot="1" x14ac:dyDescent="0.25">
      <c r="B1468" s="202" t="s">
        <v>90</v>
      </c>
      <c r="C1468" s="202" t="s">
        <v>103</v>
      </c>
      <c r="D1468" s="210" t="s">
        <v>92</v>
      </c>
      <c r="E1468" s="599" t="s">
        <v>2</v>
      </c>
      <c r="F1468" s="600"/>
      <c r="G1468" s="211" t="s">
        <v>94</v>
      </c>
      <c r="H1468" s="202" t="s">
        <v>95</v>
      </c>
      <c r="I1468" s="246" t="s">
        <v>96</v>
      </c>
    </row>
    <row r="1469" spans="2:9" ht="24.75" thickBot="1" x14ac:dyDescent="0.25">
      <c r="B1469" s="192">
        <v>1</v>
      </c>
      <c r="C1469" s="193" t="s">
        <v>104</v>
      </c>
      <c r="D1469" s="194" t="s">
        <v>105</v>
      </c>
      <c r="E1469" s="631">
        <v>1</v>
      </c>
      <c r="F1469" s="632"/>
      <c r="G1469" s="198">
        <f>+ROUND(I1466*10%,0)</f>
        <v>2868</v>
      </c>
      <c r="H1469" s="247">
        <f>E1469*G1469</f>
        <v>2868</v>
      </c>
      <c r="I1469" s="637">
        <f>SUM(H1469:H1473)</f>
        <v>2868</v>
      </c>
    </row>
    <row r="1470" spans="2:9" ht="15" x14ac:dyDescent="0.2">
      <c r="B1470" s="205">
        <v>2</v>
      </c>
      <c r="C1470" s="213"/>
      <c r="D1470" s="199"/>
      <c r="E1470" s="631"/>
      <c r="F1470" s="632"/>
      <c r="G1470" s="198"/>
      <c r="H1470" s="247">
        <f>E1470*G1470</f>
        <v>0</v>
      </c>
      <c r="I1470" s="637"/>
    </row>
    <row r="1471" spans="2:9" ht="15" x14ac:dyDescent="0.2">
      <c r="B1471" s="255">
        <v>3</v>
      </c>
      <c r="C1471" s="256"/>
      <c r="D1471" s="259"/>
      <c r="E1471" s="648"/>
      <c r="F1471" s="649"/>
      <c r="G1471" s="257"/>
      <c r="H1471" s="251">
        <f>E1471*G1471</f>
        <v>0</v>
      </c>
      <c r="I1471" s="637"/>
    </row>
    <row r="1472" spans="2:9" x14ac:dyDescent="0.2">
      <c r="B1472" s="248">
        <v>4</v>
      </c>
      <c r="C1472" s="249"/>
      <c r="D1472" s="248"/>
      <c r="E1472" s="638"/>
      <c r="F1472" s="639"/>
      <c r="G1472" s="250"/>
      <c r="H1472" s="251">
        <f>E1472*G1472</f>
        <v>0</v>
      </c>
      <c r="I1472" s="637"/>
    </row>
    <row r="1473" spans="2:9" x14ac:dyDescent="0.2">
      <c r="B1473" s="248">
        <v>5</v>
      </c>
      <c r="C1473" s="249"/>
      <c r="D1473" s="248"/>
      <c r="E1473" s="638"/>
      <c r="F1473" s="639"/>
      <c r="G1473" s="250"/>
      <c r="H1473" s="252"/>
      <c r="I1473" s="637"/>
    </row>
    <row r="1474" spans="2:9" ht="15.75" thickBot="1" x14ac:dyDescent="0.25">
      <c r="B1474" s="253" t="s">
        <v>90</v>
      </c>
      <c r="C1474" s="253" t="s">
        <v>106</v>
      </c>
      <c r="D1474" s="253" t="s">
        <v>92</v>
      </c>
      <c r="E1474" s="646" t="s">
        <v>2</v>
      </c>
      <c r="F1474" s="647"/>
      <c r="G1474" s="253" t="s">
        <v>94</v>
      </c>
      <c r="H1474" s="253" t="s">
        <v>99</v>
      </c>
      <c r="I1474" s="253" t="s">
        <v>96</v>
      </c>
    </row>
    <row r="1475" spans="2:9" x14ac:dyDescent="0.2">
      <c r="B1475" s="192">
        <v>1</v>
      </c>
      <c r="C1475" s="193"/>
      <c r="D1475" s="194"/>
      <c r="E1475" s="644"/>
      <c r="F1475" s="645"/>
      <c r="G1475" s="203"/>
      <c r="H1475" s="204">
        <f>+E1475*G1475</f>
        <v>0</v>
      </c>
      <c r="I1475" s="633">
        <f>SUM(H1475:H1476)</f>
        <v>0</v>
      </c>
    </row>
    <row r="1476" spans="2:9" ht="15" thickBot="1" x14ac:dyDescent="0.25">
      <c r="B1476" s="205">
        <v>2</v>
      </c>
      <c r="C1476" s="206" t="s">
        <v>102</v>
      </c>
      <c r="D1476" s="207"/>
      <c r="E1476" s="636"/>
      <c r="F1476" s="636"/>
      <c r="G1476" s="208"/>
      <c r="H1476" s="209">
        <f>G1476*E1476</f>
        <v>0</v>
      </c>
      <c r="I1476" s="623"/>
    </row>
    <row r="1477" spans="2:9" ht="15.75" thickBot="1" x14ac:dyDescent="0.25">
      <c r="B1477" s="217"/>
      <c r="C1477" s="218" t="s">
        <v>109</v>
      </c>
      <c r="D1477" s="219"/>
      <c r="E1477" s="626"/>
      <c r="F1477" s="627"/>
      <c r="G1477" s="220"/>
      <c r="H1477" s="221" t="s">
        <v>102</v>
      </c>
      <c r="I1477" s="222">
        <f>I1457+I1466+I1469+I1475</f>
        <v>1705858</v>
      </c>
    </row>
    <row r="1478" spans="2:9" x14ac:dyDescent="0.2">
      <c r="B1478" s="223"/>
      <c r="C1478" s="224"/>
      <c r="D1478" s="225"/>
      <c r="E1478" s="225" t="s">
        <v>110</v>
      </c>
      <c r="F1478" s="225"/>
      <c r="G1478" s="226"/>
      <c r="H1478" s="227"/>
      <c r="I1478" s="228"/>
    </row>
    <row r="1479" spans="2:9" x14ac:dyDescent="0.2">
      <c r="B1479" s="229"/>
      <c r="C1479" s="230"/>
      <c r="D1479" s="185"/>
      <c r="E1479" s="185"/>
      <c r="F1479" s="185"/>
      <c r="G1479" s="185"/>
      <c r="H1479" s="186"/>
      <c r="I1479" s="231"/>
    </row>
    <row r="1480" spans="2:9" x14ac:dyDescent="0.2">
      <c r="B1480" s="229"/>
      <c r="C1480" s="232"/>
      <c r="D1480" s="186"/>
      <c r="E1480" s="186"/>
      <c r="F1480" s="185"/>
      <c r="G1480" s="185"/>
      <c r="H1480" s="186"/>
      <c r="I1480" s="233"/>
    </row>
    <row r="1481" spans="2:9" x14ac:dyDescent="0.2">
      <c r="B1481" s="234"/>
      <c r="C1481" s="185"/>
      <c r="D1481" s="186"/>
      <c r="E1481" s="186"/>
      <c r="F1481" s="628" t="s">
        <v>111</v>
      </c>
      <c r="G1481" s="628"/>
      <c r="H1481" s="628"/>
      <c r="I1481" s="235"/>
    </row>
    <row r="1482" spans="2:9" x14ac:dyDescent="0.2">
      <c r="B1482" s="234"/>
      <c r="C1482" s="236"/>
      <c r="D1482" s="186"/>
      <c r="E1482" s="186"/>
      <c r="F1482" s="236"/>
      <c r="G1482" s="236"/>
      <c r="H1482" s="236"/>
      <c r="I1482" s="233"/>
    </row>
    <row r="1483" spans="2:9" ht="15.75" thickBot="1" x14ac:dyDescent="0.25">
      <c r="B1483" s="237"/>
      <c r="C1483" s="238" t="s">
        <v>112</v>
      </c>
      <c r="D1483" s="238"/>
      <c r="E1483" s="238"/>
      <c r="F1483" s="629" t="s">
        <v>113</v>
      </c>
      <c r="G1483" s="630"/>
      <c r="H1483" s="630"/>
      <c r="I1483" s="239"/>
    </row>
    <row r="1485" spans="2:9" ht="15" thickBot="1" x14ac:dyDescent="0.25"/>
    <row r="1486" spans="2:9" ht="15.75" x14ac:dyDescent="0.2">
      <c r="B1486" s="172"/>
      <c r="C1486" s="173"/>
      <c r="D1486" s="601" t="s">
        <v>0</v>
      </c>
      <c r="E1486" s="602"/>
      <c r="F1486" s="602"/>
      <c r="G1486" s="602"/>
      <c r="H1486" s="602"/>
      <c r="I1486" s="603"/>
    </row>
    <row r="1487" spans="2:9" ht="15.75" x14ac:dyDescent="0.2">
      <c r="B1487" s="174"/>
      <c r="C1487" s="175"/>
      <c r="D1487" s="604"/>
      <c r="E1487" s="605"/>
      <c r="F1487" s="605"/>
      <c r="G1487" s="605"/>
      <c r="H1487" s="605"/>
      <c r="I1487" s="606"/>
    </row>
    <row r="1488" spans="2:9" ht="15.75" x14ac:dyDescent="0.2">
      <c r="B1488" s="174"/>
      <c r="C1488" s="175"/>
      <c r="D1488" s="604"/>
      <c r="E1488" s="607"/>
      <c r="F1488" s="607"/>
      <c r="G1488" s="607"/>
      <c r="H1488" s="607"/>
      <c r="I1488" s="606"/>
    </row>
    <row r="1489" spans="2:9" ht="15.75" x14ac:dyDescent="0.2">
      <c r="B1489" s="174"/>
      <c r="C1489" s="175"/>
      <c r="D1489" s="176" t="s">
        <v>81</v>
      </c>
      <c r="E1489" s="177"/>
      <c r="F1489" s="177"/>
      <c r="G1489" s="177"/>
      <c r="H1489" s="177"/>
      <c r="I1489" s="175"/>
    </row>
    <row r="1490" spans="2:9" ht="15.75" x14ac:dyDescent="0.2">
      <c r="B1490" s="174"/>
      <c r="C1490" s="175"/>
      <c r="D1490" s="176" t="s">
        <v>82</v>
      </c>
      <c r="E1490" s="177"/>
      <c r="F1490" s="177"/>
      <c r="G1490" s="177"/>
      <c r="H1490" s="177"/>
      <c r="I1490" s="175"/>
    </row>
    <row r="1491" spans="2:9" ht="21" thickBot="1" x14ac:dyDescent="0.25">
      <c r="B1491" s="178"/>
      <c r="C1491" s="179"/>
      <c r="D1491" s="180" t="s">
        <v>83</v>
      </c>
      <c r="E1491" s="181"/>
      <c r="F1491" s="181"/>
      <c r="G1491" s="181"/>
      <c r="H1491" s="181"/>
      <c r="I1491" s="182"/>
    </row>
    <row r="1492" spans="2:9" ht="15" x14ac:dyDescent="0.25">
      <c r="B1492" s="183" t="s">
        <v>84</v>
      </c>
      <c r="C1492" s="258">
        <v>11.1</v>
      </c>
      <c r="D1492" s="185"/>
      <c r="E1492" s="185"/>
      <c r="F1492" s="185"/>
      <c r="G1492" s="185"/>
      <c r="H1492" s="186"/>
      <c r="I1492" s="187"/>
    </row>
    <row r="1493" spans="2:9" ht="15" thickBot="1" x14ac:dyDescent="0.25">
      <c r="B1493" s="188" t="s">
        <v>85</v>
      </c>
      <c r="C1493" s="608" t="s">
        <v>233</v>
      </c>
      <c r="D1493" s="608"/>
      <c r="E1493" s="608"/>
      <c r="F1493" s="608"/>
      <c r="G1493" s="608"/>
      <c r="H1493" s="608"/>
      <c r="I1493" s="609"/>
    </row>
    <row r="1494" spans="2:9" ht="15.75" thickBot="1" x14ac:dyDescent="0.25">
      <c r="B1494" s="610" t="s">
        <v>86</v>
      </c>
      <c r="C1494" s="602"/>
      <c r="D1494" s="602"/>
      <c r="E1494" s="602"/>
      <c r="F1494" s="602"/>
      <c r="G1494" s="602"/>
      <c r="H1494" s="602"/>
      <c r="I1494" s="603"/>
    </row>
    <row r="1495" spans="2:9" ht="39" customHeight="1" x14ac:dyDescent="0.2">
      <c r="B1495" s="611" t="s">
        <v>87</v>
      </c>
      <c r="C1495" s="613" t="s">
        <v>67</v>
      </c>
      <c r="D1495" s="614"/>
      <c r="E1495" s="614"/>
      <c r="F1495" s="617" t="s">
        <v>88</v>
      </c>
      <c r="G1495" s="619" t="s">
        <v>34</v>
      </c>
      <c r="H1495" s="617" t="s">
        <v>158</v>
      </c>
      <c r="I1495" s="621" t="s">
        <v>229</v>
      </c>
    </row>
    <row r="1496" spans="2:9" ht="40.5" customHeight="1" thickBot="1" x14ac:dyDescent="0.25">
      <c r="B1496" s="612"/>
      <c r="C1496" s="615"/>
      <c r="D1496" s="616"/>
      <c r="E1496" s="616"/>
      <c r="F1496" s="618"/>
      <c r="G1496" s="620"/>
      <c r="H1496" s="618"/>
      <c r="I1496" s="622"/>
    </row>
    <row r="1497" spans="2:9" ht="23.25" thickBot="1" x14ac:dyDescent="0.25">
      <c r="B1497" s="189" t="s">
        <v>90</v>
      </c>
      <c r="C1497" s="190" t="s">
        <v>91</v>
      </c>
      <c r="D1497" s="190" t="s">
        <v>92</v>
      </c>
      <c r="E1497" s="190" t="s">
        <v>2</v>
      </c>
      <c r="F1497" s="190" t="s">
        <v>93</v>
      </c>
      <c r="G1497" s="190" t="s">
        <v>94</v>
      </c>
      <c r="H1497" s="190" t="s">
        <v>95</v>
      </c>
      <c r="I1497" s="191" t="s">
        <v>96</v>
      </c>
    </row>
    <row r="1498" spans="2:9" ht="48" x14ac:dyDescent="0.2">
      <c r="B1498" s="192">
        <v>1</v>
      </c>
      <c r="C1498" s="193" t="s">
        <v>234</v>
      </c>
      <c r="D1498" s="199" t="s">
        <v>153</v>
      </c>
      <c r="E1498" s="243">
        <v>1</v>
      </c>
      <c r="F1498" s="242">
        <v>0</v>
      </c>
      <c r="G1498" s="245">
        <v>2178425</v>
      </c>
      <c r="H1498" s="198">
        <f t="shared" ref="H1498:H1505" si="37">(E1498*G1498)+(E1498*G1498*F1498)</f>
        <v>2178425</v>
      </c>
      <c r="I1498" s="623">
        <f>SUM(H1498:H1505)</f>
        <v>2178425</v>
      </c>
    </row>
    <row r="1499" spans="2:9" x14ac:dyDescent="0.2">
      <c r="B1499" s="192">
        <v>2</v>
      </c>
      <c r="C1499" s="193"/>
      <c r="D1499" s="199"/>
      <c r="E1499" s="243"/>
      <c r="F1499" s="242"/>
      <c r="G1499" s="197"/>
      <c r="H1499" s="198">
        <f t="shared" si="37"/>
        <v>0</v>
      </c>
      <c r="I1499" s="623"/>
    </row>
    <row r="1500" spans="2:9" x14ac:dyDescent="0.2">
      <c r="B1500" s="192">
        <v>3</v>
      </c>
      <c r="C1500" s="193"/>
      <c r="D1500" s="199"/>
      <c r="E1500" s="243"/>
      <c r="F1500" s="242"/>
      <c r="G1500" s="197"/>
      <c r="H1500" s="198">
        <f t="shared" si="37"/>
        <v>0</v>
      </c>
      <c r="I1500" s="623"/>
    </row>
    <row r="1501" spans="2:9" x14ac:dyDescent="0.2">
      <c r="B1501" s="192">
        <v>4</v>
      </c>
      <c r="C1501" s="193"/>
      <c r="D1501" s="199"/>
      <c r="E1501" s="243"/>
      <c r="F1501" s="260"/>
      <c r="G1501" s="197"/>
      <c r="H1501" s="198">
        <f t="shared" si="37"/>
        <v>0</v>
      </c>
      <c r="I1501" s="623"/>
    </row>
    <row r="1502" spans="2:9" x14ac:dyDescent="0.2">
      <c r="B1502" s="192">
        <v>5</v>
      </c>
      <c r="C1502" s="193"/>
      <c r="D1502" s="199"/>
      <c r="E1502" s="243"/>
      <c r="F1502" s="260"/>
      <c r="G1502" s="197"/>
      <c r="H1502" s="198">
        <f t="shared" si="37"/>
        <v>0</v>
      </c>
      <c r="I1502" s="623"/>
    </row>
    <row r="1503" spans="2:9" x14ac:dyDescent="0.2">
      <c r="B1503" s="192">
        <v>6</v>
      </c>
      <c r="C1503" s="193"/>
      <c r="D1503" s="199"/>
      <c r="E1503" s="243"/>
      <c r="F1503" s="242"/>
      <c r="G1503" s="197"/>
      <c r="H1503" s="198">
        <f t="shared" si="37"/>
        <v>0</v>
      </c>
      <c r="I1503" s="623"/>
    </row>
    <row r="1504" spans="2:9" x14ac:dyDescent="0.2">
      <c r="B1504" s="192">
        <v>7</v>
      </c>
      <c r="C1504" s="193"/>
      <c r="D1504" s="199"/>
      <c r="E1504" s="243"/>
      <c r="F1504" s="260"/>
      <c r="G1504" s="197"/>
      <c r="H1504" s="198">
        <f t="shared" si="37"/>
        <v>0</v>
      </c>
      <c r="I1504" s="623"/>
    </row>
    <row r="1505" spans="2:10" ht="15" thickBot="1" x14ac:dyDescent="0.25">
      <c r="B1505" s="192">
        <v>8</v>
      </c>
      <c r="C1505" s="193"/>
      <c r="D1505" s="199"/>
      <c r="E1505" s="200"/>
      <c r="F1505" s="201"/>
      <c r="G1505" s="197"/>
      <c r="H1505" s="198">
        <f t="shared" si="37"/>
        <v>0</v>
      </c>
      <c r="I1505" s="623"/>
    </row>
    <row r="1506" spans="2:10" ht="15.75" thickBot="1" x14ac:dyDescent="0.25">
      <c r="B1506" s="202" t="s">
        <v>90</v>
      </c>
      <c r="C1506" s="202" t="s">
        <v>97</v>
      </c>
      <c r="D1506" s="202" t="s">
        <v>92</v>
      </c>
      <c r="E1506" s="624" t="s">
        <v>2</v>
      </c>
      <c r="F1506" s="625"/>
      <c r="G1506" s="202" t="s">
        <v>98</v>
      </c>
      <c r="H1506" s="202" t="s">
        <v>99</v>
      </c>
      <c r="I1506" s="202" t="s">
        <v>96</v>
      </c>
    </row>
    <row r="1507" spans="2:10" ht="48" x14ac:dyDescent="0.2">
      <c r="B1507" s="192">
        <v>1</v>
      </c>
      <c r="C1507" s="193" t="s">
        <v>100</v>
      </c>
      <c r="D1507" s="194" t="s">
        <v>101</v>
      </c>
      <c r="E1507" s="634">
        <v>8</v>
      </c>
      <c r="F1507" s="635"/>
      <c r="G1507" s="203">
        <v>28682</v>
      </c>
      <c r="H1507" s="204">
        <f>G1507*E1507</f>
        <v>229456</v>
      </c>
      <c r="I1507" s="633">
        <f>SUM(H1507:H1508)</f>
        <v>229456</v>
      </c>
    </row>
    <row r="1508" spans="2:10" ht="15" thickBot="1" x14ac:dyDescent="0.25">
      <c r="B1508" s="205">
        <v>2</v>
      </c>
      <c r="C1508" s="206" t="s">
        <v>102</v>
      </c>
      <c r="D1508" s="207"/>
      <c r="E1508" s="636"/>
      <c r="F1508" s="636"/>
      <c r="G1508" s="208"/>
      <c r="H1508" s="209">
        <f>G1508*E1508</f>
        <v>0</v>
      </c>
      <c r="I1508" s="623"/>
    </row>
    <row r="1509" spans="2:10" ht="15.75" thickBot="1" x14ac:dyDescent="0.25">
      <c r="B1509" s="202" t="s">
        <v>90</v>
      </c>
      <c r="C1509" s="202" t="s">
        <v>103</v>
      </c>
      <c r="D1509" s="210" t="s">
        <v>92</v>
      </c>
      <c r="E1509" s="599" t="s">
        <v>2</v>
      </c>
      <c r="F1509" s="600"/>
      <c r="G1509" s="211" t="s">
        <v>94</v>
      </c>
      <c r="H1509" s="202" t="s">
        <v>95</v>
      </c>
      <c r="I1509" s="246" t="s">
        <v>96</v>
      </c>
    </row>
    <row r="1510" spans="2:10" ht="24.75" thickBot="1" x14ac:dyDescent="0.25">
      <c r="B1510" s="192">
        <v>1</v>
      </c>
      <c r="C1510" s="193" t="s">
        <v>104</v>
      </c>
      <c r="D1510" s="194" t="s">
        <v>105</v>
      </c>
      <c r="E1510" s="631">
        <v>1</v>
      </c>
      <c r="F1510" s="632"/>
      <c r="G1510" s="198">
        <f>+ROUND(I1507*10%,0)</f>
        <v>22946</v>
      </c>
      <c r="H1510" s="247">
        <f>E1510*G1510</f>
        <v>22946</v>
      </c>
      <c r="I1510" s="637">
        <f>SUM(H1510:H1513)</f>
        <v>24546</v>
      </c>
    </row>
    <row r="1511" spans="2:10" ht="24" x14ac:dyDescent="0.2">
      <c r="B1511" s="205">
        <v>2</v>
      </c>
      <c r="C1511" s="213" t="s">
        <v>167</v>
      </c>
      <c r="D1511" s="199" t="s">
        <v>256</v>
      </c>
      <c r="E1511" s="631">
        <v>1</v>
      </c>
      <c r="F1511" s="632"/>
      <c r="G1511" s="198">
        <v>1600</v>
      </c>
      <c r="H1511" s="247">
        <f>E1511*G1511</f>
        <v>1600</v>
      </c>
      <c r="I1511" s="637"/>
    </row>
    <row r="1512" spans="2:10" x14ac:dyDescent="0.2">
      <c r="B1512" s="248">
        <v>4</v>
      </c>
      <c r="C1512" s="249"/>
      <c r="D1512" s="248"/>
      <c r="E1512" s="638"/>
      <c r="F1512" s="639"/>
      <c r="G1512" s="250"/>
      <c r="H1512" s="251">
        <f>E1512*G1512</f>
        <v>0</v>
      </c>
      <c r="I1512" s="637"/>
    </row>
    <row r="1513" spans="2:10" x14ac:dyDescent="0.2">
      <c r="B1513" s="248">
        <v>5</v>
      </c>
      <c r="C1513" s="249"/>
      <c r="D1513" s="248"/>
      <c r="E1513" s="638"/>
      <c r="F1513" s="639"/>
      <c r="G1513" s="250"/>
      <c r="H1513" s="252"/>
      <c r="I1513" s="637"/>
    </row>
    <row r="1514" spans="2:10" ht="15.75" thickBot="1" x14ac:dyDescent="0.25">
      <c r="B1514" s="253" t="s">
        <v>90</v>
      </c>
      <c r="C1514" s="253" t="s">
        <v>106</v>
      </c>
      <c r="D1514" s="253" t="s">
        <v>92</v>
      </c>
      <c r="E1514" s="646" t="s">
        <v>2</v>
      </c>
      <c r="F1514" s="647"/>
      <c r="G1514" s="253" t="s">
        <v>94</v>
      </c>
      <c r="H1514" s="253" t="s">
        <v>99</v>
      </c>
      <c r="I1514" s="253" t="s">
        <v>96</v>
      </c>
    </row>
    <row r="1515" spans="2:10" x14ac:dyDescent="0.2">
      <c r="B1515" s="192">
        <v>1</v>
      </c>
      <c r="C1515" s="193"/>
      <c r="D1515" s="194"/>
      <c r="E1515" s="644"/>
      <c r="F1515" s="645"/>
      <c r="G1515" s="203"/>
      <c r="H1515" s="204">
        <f>+E1515*G1515</f>
        <v>0</v>
      </c>
      <c r="I1515" s="633">
        <f>SUM(H1515:H1516)</f>
        <v>0</v>
      </c>
    </row>
    <row r="1516" spans="2:10" ht="15" thickBot="1" x14ac:dyDescent="0.25">
      <c r="B1516" s="205">
        <v>2</v>
      </c>
      <c r="C1516" s="206" t="s">
        <v>102</v>
      </c>
      <c r="D1516" s="207"/>
      <c r="E1516" s="636"/>
      <c r="F1516" s="636"/>
      <c r="G1516" s="208"/>
      <c r="H1516" s="209">
        <f>G1516*E1516</f>
        <v>0</v>
      </c>
      <c r="I1516" s="623"/>
    </row>
    <row r="1517" spans="2:10" ht="15.75" thickBot="1" x14ac:dyDescent="0.25">
      <c r="B1517" s="217"/>
      <c r="C1517" s="218" t="s">
        <v>109</v>
      </c>
      <c r="D1517" s="219"/>
      <c r="E1517" s="626"/>
      <c r="F1517" s="627"/>
      <c r="G1517" s="220"/>
      <c r="H1517" s="221" t="s">
        <v>102</v>
      </c>
      <c r="I1517" s="222">
        <f>I1498+I1507+I1510+I1515</f>
        <v>2432427</v>
      </c>
      <c r="J1517" s="269"/>
    </row>
    <row r="1518" spans="2:10" x14ac:dyDescent="0.2">
      <c r="B1518" s="223"/>
      <c r="C1518" s="224"/>
      <c r="D1518" s="225"/>
      <c r="E1518" s="225" t="s">
        <v>110</v>
      </c>
      <c r="F1518" s="225"/>
      <c r="G1518" s="226"/>
      <c r="H1518" s="227"/>
      <c r="I1518" s="228"/>
    </row>
    <row r="1519" spans="2:10" x14ac:dyDescent="0.2">
      <c r="B1519" s="229"/>
      <c r="C1519" s="230"/>
      <c r="D1519" s="185"/>
      <c r="E1519" s="185"/>
      <c r="F1519" s="185"/>
      <c r="G1519" s="185"/>
      <c r="H1519" s="186"/>
      <c r="I1519" s="231"/>
    </row>
    <row r="1520" spans="2:10" x14ac:dyDescent="0.2">
      <c r="B1520" s="229"/>
      <c r="C1520" s="232"/>
      <c r="D1520" s="186"/>
      <c r="E1520" s="186"/>
      <c r="F1520" s="185"/>
      <c r="G1520" s="185"/>
      <c r="H1520" s="186"/>
      <c r="I1520" s="233"/>
    </row>
    <row r="1521" spans="2:9" x14ac:dyDescent="0.2">
      <c r="B1521" s="234"/>
      <c r="C1521" s="185"/>
      <c r="D1521" s="186"/>
      <c r="E1521" s="186"/>
      <c r="F1521" s="628" t="s">
        <v>111</v>
      </c>
      <c r="G1521" s="628"/>
      <c r="H1521" s="628"/>
      <c r="I1521" s="235"/>
    </row>
    <row r="1522" spans="2:9" x14ac:dyDescent="0.2">
      <c r="B1522" s="234"/>
      <c r="C1522" s="236"/>
      <c r="D1522" s="186"/>
      <c r="E1522" s="186"/>
      <c r="F1522" s="236"/>
      <c r="G1522" s="236"/>
      <c r="H1522" s="236"/>
      <c r="I1522" s="233"/>
    </row>
    <row r="1523" spans="2:9" ht="15.75" thickBot="1" x14ac:dyDescent="0.25">
      <c r="B1523" s="237"/>
      <c r="C1523" s="238" t="s">
        <v>112</v>
      </c>
      <c r="D1523" s="238"/>
      <c r="E1523" s="238"/>
      <c r="F1523" s="629" t="s">
        <v>113</v>
      </c>
      <c r="G1523" s="630"/>
      <c r="H1523" s="630"/>
      <c r="I1523" s="239"/>
    </row>
    <row r="1525" spans="2:9" ht="15" thickBot="1" x14ac:dyDescent="0.25"/>
    <row r="1526" spans="2:9" ht="15.75" x14ac:dyDescent="0.2">
      <c r="B1526" s="172"/>
      <c r="C1526" s="173"/>
      <c r="D1526" s="601" t="s">
        <v>0</v>
      </c>
      <c r="E1526" s="602"/>
      <c r="F1526" s="602"/>
      <c r="G1526" s="602"/>
      <c r="H1526" s="602"/>
      <c r="I1526" s="603"/>
    </row>
    <row r="1527" spans="2:9" ht="15.75" x14ac:dyDescent="0.2">
      <c r="B1527" s="174"/>
      <c r="C1527" s="175"/>
      <c r="D1527" s="604"/>
      <c r="E1527" s="605"/>
      <c r="F1527" s="605"/>
      <c r="G1527" s="605"/>
      <c r="H1527" s="605"/>
      <c r="I1527" s="606"/>
    </row>
    <row r="1528" spans="2:9" ht="15.75" x14ac:dyDescent="0.2">
      <c r="B1528" s="174"/>
      <c r="C1528" s="175"/>
      <c r="D1528" s="604"/>
      <c r="E1528" s="607"/>
      <c r="F1528" s="607"/>
      <c r="G1528" s="607"/>
      <c r="H1528" s="607"/>
      <c r="I1528" s="606"/>
    </row>
    <row r="1529" spans="2:9" ht="15.75" x14ac:dyDescent="0.2">
      <c r="B1529" s="174"/>
      <c r="C1529" s="175"/>
      <c r="D1529" s="176" t="s">
        <v>81</v>
      </c>
      <c r="E1529" s="177"/>
      <c r="F1529" s="177"/>
      <c r="G1529" s="177"/>
      <c r="H1529" s="177"/>
      <c r="I1529" s="175"/>
    </row>
    <row r="1530" spans="2:9" ht="15.75" x14ac:dyDescent="0.2">
      <c r="B1530" s="174"/>
      <c r="C1530" s="175"/>
      <c r="D1530" s="176" t="s">
        <v>82</v>
      </c>
      <c r="E1530" s="177"/>
      <c r="F1530" s="177"/>
      <c r="G1530" s="177"/>
      <c r="H1530" s="177"/>
      <c r="I1530" s="175"/>
    </row>
    <row r="1531" spans="2:9" ht="21" thickBot="1" x14ac:dyDescent="0.25">
      <c r="B1531" s="178"/>
      <c r="C1531" s="179"/>
      <c r="D1531" s="180" t="s">
        <v>83</v>
      </c>
      <c r="E1531" s="181"/>
      <c r="F1531" s="181"/>
      <c r="G1531" s="181"/>
      <c r="H1531" s="181"/>
      <c r="I1531" s="182"/>
    </row>
    <row r="1532" spans="2:9" ht="15" x14ac:dyDescent="0.25">
      <c r="B1532" s="183" t="s">
        <v>84</v>
      </c>
      <c r="C1532" s="258">
        <v>11.2</v>
      </c>
      <c r="D1532" s="185"/>
      <c r="E1532" s="185"/>
      <c r="F1532" s="185"/>
      <c r="G1532" s="185"/>
      <c r="H1532" s="186"/>
      <c r="I1532" s="187"/>
    </row>
    <row r="1533" spans="2:9" ht="15" thickBot="1" x14ac:dyDescent="0.25">
      <c r="B1533" s="188" t="s">
        <v>85</v>
      </c>
      <c r="C1533" s="608" t="s">
        <v>233</v>
      </c>
      <c r="D1533" s="608"/>
      <c r="E1533" s="608"/>
      <c r="F1533" s="608"/>
      <c r="G1533" s="608"/>
      <c r="H1533" s="608"/>
      <c r="I1533" s="609"/>
    </row>
    <row r="1534" spans="2:9" ht="15.75" thickBot="1" x14ac:dyDescent="0.25">
      <c r="B1534" s="610" t="s">
        <v>86</v>
      </c>
      <c r="C1534" s="602"/>
      <c r="D1534" s="602"/>
      <c r="E1534" s="602"/>
      <c r="F1534" s="602"/>
      <c r="G1534" s="602"/>
      <c r="H1534" s="602"/>
      <c r="I1534" s="603"/>
    </row>
    <row r="1535" spans="2:9" ht="44.25" customHeight="1" x14ac:dyDescent="0.2">
      <c r="B1535" s="611" t="s">
        <v>87</v>
      </c>
      <c r="C1535" s="613" t="s">
        <v>69</v>
      </c>
      <c r="D1535" s="614"/>
      <c r="E1535" s="614"/>
      <c r="F1535" s="617" t="s">
        <v>88</v>
      </c>
      <c r="G1535" s="619" t="s">
        <v>34</v>
      </c>
      <c r="H1535" s="617" t="s">
        <v>158</v>
      </c>
      <c r="I1535" s="621" t="s">
        <v>229</v>
      </c>
    </row>
    <row r="1536" spans="2:9" ht="50.25" customHeight="1" thickBot="1" x14ac:dyDescent="0.25">
      <c r="B1536" s="612"/>
      <c r="C1536" s="615"/>
      <c r="D1536" s="616"/>
      <c r="E1536" s="616"/>
      <c r="F1536" s="618"/>
      <c r="G1536" s="620"/>
      <c r="H1536" s="618"/>
      <c r="I1536" s="622"/>
    </row>
    <row r="1537" spans="2:9" ht="23.25" thickBot="1" x14ac:dyDescent="0.25">
      <c r="B1537" s="189" t="s">
        <v>90</v>
      </c>
      <c r="C1537" s="190" t="s">
        <v>91</v>
      </c>
      <c r="D1537" s="190" t="s">
        <v>92</v>
      </c>
      <c r="E1537" s="190" t="s">
        <v>2</v>
      </c>
      <c r="F1537" s="190" t="s">
        <v>93</v>
      </c>
      <c r="G1537" s="190" t="s">
        <v>94</v>
      </c>
      <c r="H1537" s="190" t="s">
        <v>95</v>
      </c>
      <c r="I1537" s="191" t="s">
        <v>96</v>
      </c>
    </row>
    <row r="1538" spans="2:9" ht="60" x14ac:dyDescent="0.2">
      <c r="B1538" s="192">
        <v>1</v>
      </c>
      <c r="C1538" s="193" t="s">
        <v>235</v>
      </c>
      <c r="D1538" s="199" t="s">
        <v>153</v>
      </c>
      <c r="E1538" s="243">
        <v>1</v>
      </c>
      <c r="F1538" s="242">
        <v>0</v>
      </c>
      <c r="G1538" s="245">
        <v>6682193</v>
      </c>
      <c r="H1538" s="198">
        <f t="shared" ref="H1538:H1545" si="38">(E1538*G1538)+(E1538*G1538*F1538)</f>
        <v>6682193</v>
      </c>
      <c r="I1538" s="623">
        <f>SUM(H1538:H1545)</f>
        <v>6682193</v>
      </c>
    </row>
    <row r="1539" spans="2:9" x14ac:dyDescent="0.2">
      <c r="B1539" s="192">
        <v>2</v>
      </c>
      <c r="C1539" s="193"/>
      <c r="D1539" s="199"/>
      <c r="E1539" s="243"/>
      <c r="F1539" s="242"/>
      <c r="G1539" s="197"/>
      <c r="H1539" s="198">
        <f t="shared" si="38"/>
        <v>0</v>
      </c>
      <c r="I1539" s="623"/>
    </row>
    <row r="1540" spans="2:9" x14ac:dyDescent="0.2">
      <c r="B1540" s="192">
        <v>3</v>
      </c>
      <c r="C1540" s="193"/>
      <c r="D1540" s="199"/>
      <c r="E1540" s="243"/>
      <c r="F1540" s="242"/>
      <c r="G1540" s="197"/>
      <c r="H1540" s="198">
        <f t="shared" si="38"/>
        <v>0</v>
      </c>
      <c r="I1540" s="623"/>
    </row>
    <row r="1541" spans="2:9" x14ac:dyDescent="0.2">
      <c r="B1541" s="192">
        <v>4</v>
      </c>
      <c r="C1541" s="193"/>
      <c r="D1541" s="199"/>
      <c r="E1541" s="243"/>
      <c r="F1541" s="260"/>
      <c r="G1541" s="197"/>
      <c r="H1541" s="198">
        <f t="shared" si="38"/>
        <v>0</v>
      </c>
      <c r="I1541" s="623"/>
    </row>
    <row r="1542" spans="2:9" x14ac:dyDescent="0.2">
      <c r="B1542" s="192">
        <v>5</v>
      </c>
      <c r="C1542" s="193"/>
      <c r="D1542" s="199"/>
      <c r="E1542" s="243"/>
      <c r="F1542" s="260"/>
      <c r="G1542" s="197"/>
      <c r="H1542" s="198">
        <f t="shared" si="38"/>
        <v>0</v>
      </c>
      <c r="I1542" s="623"/>
    </row>
    <row r="1543" spans="2:9" x14ac:dyDescent="0.2">
      <c r="B1543" s="192">
        <v>6</v>
      </c>
      <c r="C1543" s="193"/>
      <c r="D1543" s="199"/>
      <c r="E1543" s="243"/>
      <c r="F1543" s="242"/>
      <c r="G1543" s="197"/>
      <c r="H1543" s="198">
        <f t="shared" si="38"/>
        <v>0</v>
      </c>
      <c r="I1543" s="623"/>
    </row>
    <row r="1544" spans="2:9" x14ac:dyDescent="0.2">
      <c r="B1544" s="192">
        <v>7</v>
      </c>
      <c r="C1544" s="193"/>
      <c r="D1544" s="199"/>
      <c r="E1544" s="243"/>
      <c r="F1544" s="260"/>
      <c r="G1544" s="197"/>
      <c r="H1544" s="198">
        <f t="shared" si="38"/>
        <v>0</v>
      </c>
      <c r="I1544" s="623"/>
    </row>
    <row r="1545" spans="2:9" ht="15" thickBot="1" x14ac:dyDescent="0.25">
      <c r="B1545" s="192">
        <v>8</v>
      </c>
      <c r="C1545" s="193"/>
      <c r="D1545" s="199"/>
      <c r="E1545" s="200"/>
      <c r="F1545" s="201"/>
      <c r="G1545" s="197"/>
      <c r="H1545" s="198">
        <f t="shared" si="38"/>
        <v>0</v>
      </c>
      <c r="I1545" s="623"/>
    </row>
    <row r="1546" spans="2:9" ht="15.75" thickBot="1" x14ac:dyDescent="0.25">
      <c r="B1546" s="202" t="s">
        <v>90</v>
      </c>
      <c r="C1546" s="202" t="s">
        <v>97</v>
      </c>
      <c r="D1546" s="202" t="s">
        <v>92</v>
      </c>
      <c r="E1546" s="624" t="s">
        <v>2</v>
      </c>
      <c r="F1546" s="625"/>
      <c r="G1546" s="202" t="s">
        <v>98</v>
      </c>
      <c r="H1546" s="202" t="s">
        <v>99</v>
      </c>
      <c r="I1546" s="202" t="s">
        <v>96</v>
      </c>
    </row>
    <row r="1547" spans="2:9" ht="48" x14ac:dyDescent="0.2">
      <c r="B1547" s="192">
        <v>1</v>
      </c>
      <c r="C1547" s="193" t="s">
        <v>100</v>
      </c>
      <c r="D1547" s="194" t="s">
        <v>101</v>
      </c>
      <c r="E1547" s="634">
        <v>8</v>
      </c>
      <c r="F1547" s="635"/>
      <c r="G1547" s="203">
        <v>28682</v>
      </c>
      <c r="H1547" s="204">
        <f>G1547*E1547</f>
        <v>229456</v>
      </c>
      <c r="I1547" s="633">
        <f>SUM(H1547:H1548)</f>
        <v>229456</v>
      </c>
    </row>
    <row r="1548" spans="2:9" ht="15" thickBot="1" x14ac:dyDescent="0.25">
      <c r="B1548" s="205">
        <v>2</v>
      </c>
      <c r="C1548" s="206" t="s">
        <v>102</v>
      </c>
      <c r="D1548" s="207"/>
      <c r="E1548" s="636"/>
      <c r="F1548" s="636"/>
      <c r="G1548" s="208"/>
      <c r="H1548" s="209">
        <f>G1548*E1548</f>
        <v>0</v>
      </c>
      <c r="I1548" s="623"/>
    </row>
    <row r="1549" spans="2:9" ht="15.75" thickBot="1" x14ac:dyDescent="0.25">
      <c r="B1549" s="202" t="s">
        <v>90</v>
      </c>
      <c r="C1549" s="202" t="s">
        <v>103</v>
      </c>
      <c r="D1549" s="210" t="s">
        <v>92</v>
      </c>
      <c r="E1549" s="599" t="s">
        <v>2</v>
      </c>
      <c r="F1549" s="600"/>
      <c r="G1549" s="211" t="s">
        <v>94</v>
      </c>
      <c r="H1549" s="202" t="s">
        <v>95</v>
      </c>
      <c r="I1549" s="246" t="s">
        <v>96</v>
      </c>
    </row>
    <row r="1550" spans="2:9" ht="24.75" thickBot="1" x14ac:dyDescent="0.25">
      <c r="B1550" s="192">
        <v>1</v>
      </c>
      <c r="C1550" s="193" t="s">
        <v>104</v>
      </c>
      <c r="D1550" s="194" t="s">
        <v>105</v>
      </c>
      <c r="E1550" s="631">
        <v>1</v>
      </c>
      <c r="F1550" s="632"/>
      <c r="G1550" s="198">
        <f>+ROUND(I1547*10%,0)</f>
        <v>22946</v>
      </c>
      <c r="H1550" s="247">
        <f>E1550*G1550</f>
        <v>22946</v>
      </c>
      <c r="I1550" s="637">
        <f>SUM(H1550:H1553)</f>
        <v>24546</v>
      </c>
    </row>
    <row r="1551" spans="2:9" ht="24" x14ac:dyDescent="0.2">
      <c r="B1551" s="205">
        <v>2</v>
      </c>
      <c r="C1551" s="213" t="s">
        <v>167</v>
      </c>
      <c r="D1551" s="199" t="s">
        <v>256</v>
      </c>
      <c r="E1551" s="631">
        <v>1</v>
      </c>
      <c r="F1551" s="632"/>
      <c r="G1551" s="198">
        <v>1600</v>
      </c>
      <c r="H1551" s="247">
        <f>E1551*G1551</f>
        <v>1600</v>
      </c>
      <c r="I1551" s="637"/>
    </row>
    <row r="1552" spans="2:9" x14ac:dyDescent="0.2">
      <c r="B1552" s="248">
        <v>4</v>
      </c>
      <c r="C1552" s="249"/>
      <c r="D1552" s="248"/>
      <c r="E1552" s="638"/>
      <c r="F1552" s="639"/>
      <c r="G1552" s="250"/>
      <c r="H1552" s="251">
        <f>E1552*G1552</f>
        <v>0</v>
      </c>
      <c r="I1552" s="637"/>
    </row>
    <row r="1553" spans="2:10" x14ac:dyDescent="0.2">
      <c r="B1553" s="248">
        <v>5</v>
      </c>
      <c r="C1553" s="249"/>
      <c r="D1553" s="248"/>
      <c r="E1553" s="638"/>
      <c r="F1553" s="639"/>
      <c r="G1553" s="250"/>
      <c r="H1553" s="252"/>
      <c r="I1553" s="637"/>
    </row>
    <row r="1554" spans="2:10" ht="15.75" thickBot="1" x14ac:dyDescent="0.25">
      <c r="B1554" s="253" t="s">
        <v>90</v>
      </c>
      <c r="C1554" s="253" t="s">
        <v>106</v>
      </c>
      <c r="D1554" s="253" t="s">
        <v>92</v>
      </c>
      <c r="E1554" s="646" t="s">
        <v>2</v>
      </c>
      <c r="F1554" s="647"/>
      <c r="G1554" s="253" t="s">
        <v>94</v>
      </c>
      <c r="H1554" s="253" t="s">
        <v>99</v>
      </c>
      <c r="I1554" s="253" t="s">
        <v>96</v>
      </c>
    </row>
    <row r="1555" spans="2:10" x14ac:dyDescent="0.2">
      <c r="B1555" s="192">
        <v>1</v>
      </c>
      <c r="C1555" s="193"/>
      <c r="D1555" s="194"/>
      <c r="E1555" s="644"/>
      <c r="F1555" s="645"/>
      <c r="G1555" s="203"/>
      <c r="H1555" s="204">
        <f>+E1555*G1555</f>
        <v>0</v>
      </c>
      <c r="I1555" s="633">
        <f>SUM(H1555:H1556)</f>
        <v>0</v>
      </c>
    </row>
    <row r="1556" spans="2:10" ht="15" thickBot="1" x14ac:dyDescent="0.25">
      <c r="B1556" s="205">
        <v>2</v>
      </c>
      <c r="C1556" s="206" t="s">
        <v>102</v>
      </c>
      <c r="D1556" s="207"/>
      <c r="E1556" s="636"/>
      <c r="F1556" s="636"/>
      <c r="G1556" s="208"/>
      <c r="H1556" s="209">
        <f>G1556*E1556</f>
        <v>0</v>
      </c>
      <c r="I1556" s="623"/>
    </row>
    <row r="1557" spans="2:10" ht="15.75" thickBot="1" x14ac:dyDescent="0.25">
      <c r="B1557" s="217"/>
      <c r="C1557" s="218" t="s">
        <v>109</v>
      </c>
      <c r="D1557" s="219"/>
      <c r="E1557" s="626"/>
      <c r="F1557" s="627"/>
      <c r="G1557" s="220"/>
      <c r="H1557" s="221" t="s">
        <v>102</v>
      </c>
      <c r="I1557" s="222">
        <f>I1538+I1547+I1550+I1555</f>
        <v>6936195</v>
      </c>
      <c r="J1557" s="269"/>
    </row>
    <row r="1558" spans="2:10" x14ac:dyDescent="0.2">
      <c r="B1558" s="223"/>
      <c r="C1558" s="224"/>
      <c r="D1558" s="225"/>
      <c r="E1558" s="225" t="s">
        <v>110</v>
      </c>
      <c r="F1558" s="225"/>
      <c r="G1558" s="226"/>
      <c r="H1558" s="227"/>
      <c r="I1558" s="228"/>
    </row>
    <row r="1559" spans="2:10" x14ac:dyDescent="0.2">
      <c r="B1559" s="229"/>
      <c r="C1559" s="230"/>
      <c r="D1559" s="185"/>
      <c r="E1559" s="185"/>
      <c r="F1559" s="185"/>
      <c r="G1559" s="185"/>
      <c r="H1559" s="186"/>
      <c r="I1559" s="231"/>
    </row>
    <row r="1560" spans="2:10" x14ac:dyDescent="0.2">
      <c r="B1560" s="229"/>
      <c r="C1560" s="232"/>
      <c r="D1560" s="186"/>
      <c r="E1560" s="186"/>
      <c r="F1560" s="185"/>
      <c r="G1560" s="185"/>
      <c r="H1560" s="186"/>
      <c r="I1560" s="233"/>
    </row>
    <row r="1561" spans="2:10" x14ac:dyDescent="0.2">
      <c r="B1561" s="234"/>
      <c r="C1561" s="185"/>
      <c r="D1561" s="186"/>
      <c r="E1561" s="186"/>
      <c r="F1561" s="628" t="s">
        <v>111</v>
      </c>
      <c r="G1561" s="628"/>
      <c r="H1561" s="628"/>
      <c r="I1561" s="235"/>
    </row>
    <row r="1562" spans="2:10" x14ac:dyDescent="0.2">
      <c r="B1562" s="234"/>
      <c r="C1562" s="236"/>
      <c r="D1562" s="186"/>
      <c r="E1562" s="186"/>
      <c r="F1562" s="236"/>
      <c r="G1562" s="236"/>
      <c r="H1562" s="236"/>
      <c r="I1562" s="233"/>
    </row>
    <row r="1563" spans="2:10" ht="15.75" thickBot="1" x14ac:dyDescent="0.25">
      <c r="B1563" s="237"/>
      <c r="C1563" s="238" t="s">
        <v>112</v>
      </c>
      <c r="D1563" s="238"/>
      <c r="E1563" s="238"/>
      <c r="F1563" s="629" t="s">
        <v>113</v>
      </c>
      <c r="G1563" s="630"/>
      <c r="H1563" s="630"/>
      <c r="I1563" s="239"/>
    </row>
    <row r="1565" spans="2:10" ht="15" thickBot="1" x14ac:dyDescent="0.25"/>
    <row r="1566" spans="2:10" ht="15.75" x14ac:dyDescent="0.2">
      <c r="B1566" s="172"/>
      <c r="C1566" s="173"/>
      <c r="D1566" s="601" t="s">
        <v>0</v>
      </c>
      <c r="E1566" s="602"/>
      <c r="F1566" s="602"/>
      <c r="G1566" s="602"/>
      <c r="H1566" s="602"/>
      <c r="I1566" s="603"/>
    </row>
    <row r="1567" spans="2:10" ht="15.75" x14ac:dyDescent="0.2">
      <c r="B1567" s="174"/>
      <c r="C1567" s="175"/>
      <c r="D1567" s="604"/>
      <c r="E1567" s="605"/>
      <c r="F1567" s="605"/>
      <c r="G1567" s="605"/>
      <c r="H1567" s="605"/>
      <c r="I1567" s="606"/>
    </row>
    <row r="1568" spans="2:10" ht="15.75" x14ac:dyDescent="0.2">
      <c r="B1568" s="174"/>
      <c r="C1568" s="175"/>
      <c r="D1568" s="604"/>
      <c r="E1568" s="607"/>
      <c r="F1568" s="607"/>
      <c r="G1568" s="607"/>
      <c r="H1568" s="607"/>
      <c r="I1568" s="606"/>
    </row>
    <row r="1569" spans="2:9" ht="15.75" x14ac:dyDescent="0.2">
      <c r="B1569" s="174"/>
      <c r="C1569" s="175"/>
      <c r="D1569" s="176" t="s">
        <v>81</v>
      </c>
      <c r="E1569" s="177"/>
      <c r="F1569" s="177"/>
      <c r="G1569" s="177"/>
      <c r="H1569" s="177"/>
      <c r="I1569" s="175"/>
    </row>
    <row r="1570" spans="2:9" ht="15.75" x14ac:dyDescent="0.2">
      <c r="B1570" s="174"/>
      <c r="C1570" s="175"/>
      <c r="D1570" s="176" t="s">
        <v>82</v>
      </c>
      <c r="E1570" s="177"/>
      <c r="F1570" s="177"/>
      <c r="G1570" s="177"/>
      <c r="H1570" s="177"/>
      <c r="I1570" s="175"/>
    </row>
    <row r="1571" spans="2:9" ht="21" thickBot="1" x14ac:dyDescent="0.25">
      <c r="B1571" s="178"/>
      <c r="C1571" s="179"/>
      <c r="D1571" s="180" t="s">
        <v>83</v>
      </c>
      <c r="E1571" s="181"/>
      <c r="F1571" s="181"/>
      <c r="G1571" s="181"/>
      <c r="H1571" s="181"/>
      <c r="I1571" s="182"/>
    </row>
    <row r="1572" spans="2:9" ht="15" x14ac:dyDescent="0.25">
      <c r="B1572" s="183" t="s">
        <v>84</v>
      </c>
      <c r="C1572" s="258">
        <v>11.3</v>
      </c>
      <c r="D1572" s="185"/>
      <c r="E1572" s="185"/>
      <c r="F1572" s="185"/>
      <c r="G1572" s="185"/>
      <c r="H1572" s="186"/>
      <c r="I1572" s="187"/>
    </row>
    <row r="1573" spans="2:9" ht="15" thickBot="1" x14ac:dyDescent="0.25">
      <c r="B1573" s="188" t="s">
        <v>85</v>
      </c>
      <c r="C1573" s="608" t="s">
        <v>233</v>
      </c>
      <c r="D1573" s="608"/>
      <c r="E1573" s="608"/>
      <c r="F1573" s="608"/>
      <c r="G1573" s="608"/>
      <c r="H1573" s="608"/>
      <c r="I1573" s="609"/>
    </row>
    <row r="1574" spans="2:9" ht="15.75" thickBot="1" x14ac:dyDescent="0.25">
      <c r="B1574" s="610" t="s">
        <v>86</v>
      </c>
      <c r="C1574" s="602"/>
      <c r="D1574" s="602"/>
      <c r="E1574" s="602"/>
      <c r="F1574" s="602"/>
      <c r="G1574" s="602"/>
      <c r="H1574" s="602"/>
      <c r="I1574" s="603"/>
    </row>
    <row r="1575" spans="2:9" ht="89.25" customHeight="1" x14ac:dyDescent="0.2">
      <c r="B1575" s="611" t="s">
        <v>87</v>
      </c>
      <c r="C1575" s="613" t="s">
        <v>265</v>
      </c>
      <c r="D1575" s="614"/>
      <c r="E1575" s="614"/>
      <c r="F1575" s="617" t="s">
        <v>88</v>
      </c>
      <c r="G1575" s="619" t="s">
        <v>7</v>
      </c>
      <c r="H1575" s="617" t="s">
        <v>158</v>
      </c>
      <c r="I1575" s="621" t="s">
        <v>229</v>
      </c>
    </row>
    <row r="1576" spans="2:9" ht="85.5" customHeight="1" thickBot="1" x14ac:dyDescent="0.25">
      <c r="B1576" s="612"/>
      <c r="C1576" s="615"/>
      <c r="D1576" s="616"/>
      <c r="E1576" s="616"/>
      <c r="F1576" s="618"/>
      <c r="G1576" s="620"/>
      <c r="H1576" s="618"/>
      <c r="I1576" s="622"/>
    </row>
    <row r="1577" spans="2:9" ht="23.25" thickBot="1" x14ac:dyDescent="0.25">
      <c r="B1577" s="189" t="s">
        <v>90</v>
      </c>
      <c r="C1577" s="190" t="s">
        <v>91</v>
      </c>
      <c r="D1577" s="190" t="s">
        <v>92</v>
      </c>
      <c r="E1577" s="190" t="s">
        <v>2</v>
      </c>
      <c r="F1577" s="190" t="s">
        <v>93</v>
      </c>
      <c r="G1577" s="190" t="s">
        <v>94</v>
      </c>
      <c r="H1577" s="190" t="s">
        <v>95</v>
      </c>
      <c r="I1577" s="191" t="s">
        <v>96</v>
      </c>
    </row>
    <row r="1578" spans="2:9" ht="24" x14ac:dyDescent="0.2">
      <c r="B1578" s="192">
        <v>1</v>
      </c>
      <c r="C1578" s="193" t="s">
        <v>236</v>
      </c>
      <c r="D1578" s="199" t="s">
        <v>26</v>
      </c>
      <c r="E1578" s="243">
        <v>19</v>
      </c>
      <c r="F1578" s="242">
        <v>0.05</v>
      </c>
      <c r="G1578" s="197">
        <v>21000</v>
      </c>
      <c r="H1578" s="198">
        <f>(E1578*G1578)+(E1578*G1578*F1578)</f>
        <v>418950</v>
      </c>
      <c r="I1578" s="623">
        <f>SUM(H1578:H1585)</f>
        <v>481425</v>
      </c>
    </row>
    <row r="1579" spans="2:9" ht="24" x14ac:dyDescent="0.2">
      <c r="B1579" s="192">
        <v>2</v>
      </c>
      <c r="C1579" s="193" t="s">
        <v>180</v>
      </c>
      <c r="D1579" s="199" t="s">
        <v>144</v>
      </c>
      <c r="E1579" s="243">
        <v>0.7</v>
      </c>
      <c r="F1579" s="260">
        <v>0.05</v>
      </c>
      <c r="G1579" s="197">
        <v>85000</v>
      </c>
      <c r="H1579" s="198">
        <f>(E1579*G1579)+(E1579*G1579*F1579)</f>
        <v>62474.999999999993</v>
      </c>
      <c r="I1579" s="623"/>
    </row>
    <row r="1580" spans="2:9" x14ac:dyDescent="0.2">
      <c r="B1580" s="192">
        <v>3</v>
      </c>
      <c r="C1580" s="193"/>
      <c r="D1580" s="199"/>
      <c r="E1580" s="243"/>
      <c r="F1580" s="242"/>
      <c r="G1580" s="197"/>
      <c r="H1580" s="198"/>
      <c r="I1580" s="623"/>
    </row>
    <row r="1581" spans="2:9" x14ac:dyDescent="0.2">
      <c r="B1581" s="192">
        <v>4</v>
      </c>
      <c r="C1581" s="193"/>
      <c r="D1581" s="199"/>
      <c r="E1581" s="243"/>
      <c r="F1581" s="260"/>
      <c r="G1581" s="197"/>
      <c r="H1581" s="198"/>
      <c r="I1581" s="623"/>
    </row>
    <row r="1582" spans="2:9" x14ac:dyDescent="0.2">
      <c r="B1582" s="192">
        <v>5</v>
      </c>
      <c r="C1582" s="193"/>
      <c r="D1582" s="199"/>
      <c r="E1582" s="243"/>
      <c r="F1582" s="260"/>
      <c r="G1582" s="197"/>
      <c r="H1582" s="198">
        <f t="shared" ref="H1582:H1585" si="39">(E1582*G1582)+(E1582*G1582*F1582)</f>
        <v>0</v>
      </c>
      <c r="I1582" s="623"/>
    </row>
    <row r="1583" spans="2:9" x14ac:dyDescent="0.2">
      <c r="B1583" s="192">
        <v>6</v>
      </c>
      <c r="C1583" s="193"/>
      <c r="D1583" s="199"/>
      <c r="E1583" s="243"/>
      <c r="F1583" s="242"/>
      <c r="G1583" s="197"/>
      <c r="H1583" s="198">
        <f t="shared" si="39"/>
        <v>0</v>
      </c>
      <c r="I1583" s="623"/>
    </row>
    <row r="1584" spans="2:9" x14ac:dyDescent="0.2">
      <c r="B1584" s="192">
        <v>7</v>
      </c>
      <c r="C1584" s="193"/>
      <c r="D1584" s="199"/>
      <c r="E1584" s="243"/>
      <c r="F1584" s="260"/>
      <c r="G1584" s="197"/>
      <c r="H1584" s="198">
        <f t="shared" si="39"/>
        <v>0</v>
      </c>
      <c r="I1584" s="623"/>
    </row>
    <row r="1585" spans="2:10" ht="15" thickBot="1" x14ac:dyDescent="0.25">
      <c r="B1585" s="192">
        <v>8</v>
      </c>
      <c r="C1585" s="193"/>
      <c r="D1585" s="199"/>
      <c r="E1585" s="200"/>
      <c r="F1585" s="201"/>
      <c r="G1585" s="197"/>
      <c r="H1585" s="198">
        <f t="shared" si="39"/>
        <v>0</v>
      </c>
      <c r="I1585" s="623"/>
    </row>
    <row r="1586" spans="2:10" ht="15.75" thickBot="1" x14ac:dyDescent="0.25">
      <c r="B1586" s="202" t="s">
        <v>90</v>
      </c>
      <c r="C1586" s="202" t="s">
        <v>97</v>
      </c>
      <c r="D1586" s="202" t="s">
        <v>92</v>
      </c>
      <c r="E1586" s="624" t="s">
        <v>2</v>
      </c>
      <c r="F1586" s="625"/>
      <c r="G1586" s="202" t="s">
        <v>98</v>
      </c>
      <c r="H1586" s="202" t="s">
        <v>99</v>
      </c>
      <c r="I1586" s="202" t="s">
        <v>96</v>
      </c>
    </row>
    <row r="1587" spans="2:10" ht="48" x14ac:dyDescent="0.2">
      <c r="B1587" s="192">
        <v>1</v>
      </c>
      <c r="C1587" s="193" t="s">
        <v>100</v>
      </c>
      <c r="D1587" s="194" t="s">
        <v>101</v>
      </c>
      <c r="E1587" s="634">
        <v>3</v>
      </c>
      <c r="F1587" s="635"/>
      <c r="G1587" s="203">
        <v>28682</v>
      </c>
      <c r="H1587" s="204">
        <f>G1587*E1587</f>
        <v>86046</v>
      </c>
      <c r="I1587" s="633">
        <f>SUM(H1587:H1588)</f>
        <v>86046</v>
      </c>
    </row>
    <row r="1588" spans="2:10" ht="15" thickBot="1" x14ac:dyDescent="0.25">
      <c r="B1588" s="205">
        <v>2</v>
      </c>
      <c r="C1588" s="206" t="s">
        <v>102</v>
      </c>
      <c r="D1588" s="207"/>
      <c r="E1588" s="636"/>
      <c r="F1588" s="636"/>
      <c r="G1588" s="208"/>
      <c r="H1588" s="209">
        <f>G1588*E1588</f>
        <v>0</v>
      </c>
      <c r="I1588" s="623"/>
    </row>
    <row r="1589" spans="2:10" ht="15.75" thickBot="1" x14ac:dyDescent="0.25">
      <c r="B1589" s="202" t="s">
        <v>90</v>
      </c>
      <c r="C1589" s="202" t="s">
        <v>103</v>
      </c>
      <c r="D1589" s="210" t="s">
        <v>92</v>
      </c>
      <c r="E1589" s="599" t="s">
        <v>2</v>
      </c>
      <c r="F1589" s="600"/>
      <c r="G1589" s="211" t="s">
        <v>94</v>
      </c>
      <c r="H1589" s="202" t="s">
        <v>95</v>
      </c>
      <c r="I1589" s="246" t="s">
        <v>96</v>
      </c>
    </row>
    <row r="1590" spans="2:10" ht="24.75" thickBot="1" x14ac:dyDescent="0.25">
      <c r="B1590" s="192">
        <v>1</v>
      </c>
      <c r="C1590" s="193" t="s">
        <v>104</v>
      </c>
      <c r="D1590" s="194" t="s">
        <v>105</v>
      </c>
      <c r="E1590" s="631">
        <v>1</v>
      </c>
      <c r="F1590" s="632"/>
      <c r="G1590" s="198">
        <f>+ROUND(I1587*10%,0)</f>
        <v>8605</v>
      </c>
      <c r="H1590" s="247">
        <f>E1590*G1590</f>
        <v>8605</v>
      </c>
      <c r="I1590" s="637">
        <f>SUM(H1590:H1593)</f>
        <v>11105</v>
      </c>
    </row>
    <row r="1591" spans="2:10" ht="24" x14ac:dyDescent="0.2">
      <c r="B1591" s="205">
        <v>2</v>
      </c>
      <c r="C1591" s="213" t="s">
        <v>167</v>
      </c>
      <c r="D1591" s="199" t="s">
        <v>256</v>
      </c>
      <c r="E1591" s="631">
        <v>1</v>
      </c>
      <c r="F1591" s="632"/>
      <c r="G1591" s="198">
        <v>1600</v>
      </c>
      <c r="H1591" s="247">
        <f>E1591*G1591</f>
        <v>1600</v>
      </c>
      <c r="I1591" s="637"/>
    </row>
    <row r="1592" spans="2:10" x14ac:dyDescent="0.2">
      <c r="B1592" s="248">
        <v>4</v>
      </c>
      <c r="C1592" s="249" t="s">
        <v>168</v>
      </c>
      <c r="D1592" s="199" t="s">
        <v>256</v>
      </c>
      <c r="E1592" s="638">
        <v>1</v>
      </c>
      <c r="F1592" s="639"/>
      <c r="G1592" s="250">
        <v>900</v>
      </c>
      <c r="H1592" s="251">
        <f>E1592*G1592</f>
        <v>900</v>
      </c>
      <c r="I1592" s="637"/>
    </row>
    <row r="1593" spans="2:10" x14ac:dyDescent="0.2">
      <c r="B1593" s="248">
        <v>5</v>
      </c>
      <c r="C1593" s="249"/>
      <c r="D1593" s="248"/>
      <c r="E1593" s="638"/>
      <c r="F1593" s="639"/>
      <c r="G1593" s="250"/>
      <c r="H1593" s="252"/>
      <c r="I1593" s="637"/>
    </row>
    <row r="1594" spans="2:10" ht="15.75" thickBot="1" x14ac:dyDescent="0.25">
      <c r="B1594" s="253" t="s">
        <v>90</v>
      </c>
      <c r="C1594" s="253" t="s">
        <v>106</v>
      </c>
      <c r="D1594" s="253" t="s">
        <v>92</v>
      </c>
      <c r="E1594" s="646" t="s">
        <v>2</v>
      </c>
      <c r="F1594" s="647"/>
      <c r="G1594" s="253" t="s">
        <v>94</v>
      </c>
      <c r="H1594" s="253" t="s">
        <v>99</v>
      </c>
      <c r="I1594" s="253" t="s">
        <v>96</v>
      </c>
    </row>
    <row r="1595" spans="2:10" x14ac:dyDescent="0.2">
      <c r="B1595" s="192">
        <v>1</v>
      </c>
      <c r="C1595" s="193"/>
      <c r="D1595" s="194"/>
      <c r="E1595" s="644"/>
      <c r="F1595" s="645"/>
      <c r="G1595" s="203"/>
      <c r="H1595" s="204">
        <f>+E1595*G1595</f>
        <v>0</v>
      </c>
      <c r="I1595" s="633">
        <f>SUM(H1595:H1596)</f>
        <v>0</v>
      </c>
    </row>
    <row r="1596" spans="2:10" ht="15" thickBot="1" x14ac:dyDescent="0.25">
      <c r="B1596" s="205">
        <v>2</v>
      </c>
      <c r="C1596" s="206" t="s">
        <v>102</v>
      </c>
      <c r="D1596" s="207"/>
      <c r="E1596" s="636"/>
      <c r="F1596" s="636"/>
      <c r="G1596" s="208"/>
      <c r="H1596" s="209">
        <f>G1596*E1596</f>
        <v>0</v>
      </c>
      <c r="I1596" s="623"/>
    </row>
    <row r="1597" spans="2:10" ht="15.75" thickBot="1" x14ac:dyDescent="0.25">
      <c r="B1597" s="217"/>
      <c r="C1597" s="218" t="s">
        <v>109</v>
      </c>
      <c r="D1597" s="219"/>
      <c r="E1597" s="626"/>
      <c r="F1597" s="627"/>
      <c r="G1597" s="220"/>
      <c r="H1597" s="221" t="s">
        <v>102</v>
      </c>
      <c r="I1597" s="222">
        <f>I1578+I1587+I1590+I1595</f>
        <v>578576</v>
      </c>
      <c r="J1597" s="269"/>
    </row>
    <row r="1598" spans="2:10" x14ac:dyDescent="0.2">
      <c r="B1598" s="223"/>
      <c r="C1598" s="224"/>
      <c r="D1598" s="225"/>
      <c r="E1598" s="225" t="s">
        <v>110</v>
      </c>
      <c r="F1598" s="225"/>
      <c r="G1598" s="226"/>
      <c r="H1598" s="227"/>
      <c r="I1598" s="228"/>
    </row>
    <row r="1599" spans="2:10" x14ac:dyDescent="0.2">
      <c r="B1599" s="229"/>
      <c r="C1599" s="230"/>
      <c r="D1599" s="185"/>
      <c r="E1599" s="185"/>
      <c r="F1599" s="185"/>
      <c r="G1599" s="185"/>
      <c r="H1599" s="186"/>
      <c r="I1599" s="231"/>
    </row>
    <row r="1600" spans="2:10" x14ac:dyDescent="0.2">
      <c r="B1600" s="229"/>
      <c r="C1600" s="232"/>
      <c r="D1600" s="186"/>
      <c r="E1600" s="186"/>
      <c r="F1600" s="185"/>
      <c r="G1600" s="185"/>
      <c r="H1600" s="186"/>
      <c r="I1600" s="233"/>
    </row>
    <row r="1601" spans="2:9" x14ac:dyDescent="0.2">
      <c r="B1601" s="234"/>
      <c r="C1601" s="185"/>
      <c r="D1601" s="186"/>
      <c r="E1601" s="186"/>
      <c r="F1601" s="628" t="s">
        <v>111</v>
      </c>
      <c r="G1601" s="628"/>
      <c r="H1601" s="628"/>
      <c r="I1601" s="235"/>
    </row>
    <row r="1602" spans="2:9" x14ac:dyDescent="0.2">
      <c r="B1602" s="234"/>
      <c r="C1602" s="236"/>
      <c r="D1602" s="186"/>
      <c r="E1602" s="186"/>
      <c r="F1602" s="236"/>
      <c r="G1602" s="236"/>
      <c r="H1602" s="236"/>
      <c r="I1602" s="233"/>
    </row>
    <row r="1603" spans="2:9" ht="15.75" thickBot="1" x14ac:dyDescent="0.25">
      <c r="B1603" s="237"/>
      <c r="C1603" s="238" t="s">
        <v>112</v>
      </c>
      <c r="D1603" s="238"/>
      <c r="E1603" s="238"/>
      <c r="F1603" s="629" t="s">
        <v>113</v>
      </c>
      <c r="G1603" s="630"/>
      <c r="H1603" s="630"/>
      <c r="I1603" s="239"/>
    </row>
    <row r="1605" spans="2:9" ht="15" thickBot="1" x14ac:dyDescent="0.25"/>
    <row r="1606" spans="2:9" ht="15.75" x14ac:dyDescent="0.2">
      <c r="B1606" s="172"/>
      <c r="C1606" s="173"/>
      <c r="D1606" s="601" t="s">
        <v>0</v>
      </c>
      <c r="E1606" s="602"/>
      <c r="F1606" s="602"/>
      <c r="G1606" s="602"/>
      <c r="H1606" s="602"/>
      <c r="I1606" s="603"/>
    </row>
    <row r="1607" spans="2:9" ht="15.75" x14ac:dyDescent="0.2">
      <c r="B1607" s="174"/>
      <c r="C1607" s="175"/>
      <c r="D1607" s="604"/>
      <c r="E1607" s="605"/>
      <c r="F1607" s="605"/>
      <c r="G1607" s="605"/>
      <c r="H1607" s="605"/>
      <c r="I1607" s="606"/>
    </row>
    <row r="1608" spans="2:9" ht="15.75" x14ac:dyDescent="0.2">
      <c r="B1608" s="174"/>
      <c r="C1608" s="175"/>
      <c r="D1608" s="604"/>
      <c r="E1608" s="607"/>
      <c r="F1608" s="607"/>
      <c r="G1608" s="607"/>
      <c r="H1608" s="607"/>
      <c r="I1608" s="606"/>
    </row>
    <row r="1609" spans="2:9" ht="15.75" x14ac:dyDescent="0.2">
      <c r="B1609" s="174"/>
      <c r="C1609" s="175"/>
      <c r="D1609" s="176" t="s">
        <v>81</v>
      </c>
      <c r="E1609" s="177"/>
      <c r="F1609" s="177"/>
      <c r="G1609" s="177"/>
      <c r="H1609" s="177"/>
      <c r="I1609" s="175"/>
    </row>
    <row r="1610" spans="2:9" ht="15.75" x14ac:dyDescent="0.2">
      <c r="B1610" s="174"/>
      <c r="C1610" s="175"/>
      <c r="D1610" s="176" t="s">
        <v>82</v>
      </c>
      <c r="E1610" s="177"/>
      <c r="F1610" s="177"/>
      <c r="G1610" s="177"/>
      <c r="H1610" s="177"/>
      <c r="I1610" s="175"/>
    </row>
    <row r="1611" spans="2:9" ht="21" thickBot="1" x14ac:dyDescent="0.25">
      <c r="B1611" s="178"/>
      <c r="C1611" s="179"/>
      <c r="D1611" s="180" t="s">
        <v>83</v>
      </c>
      <c r="E1611" s="181"/>
      <c r="F1611" s="181"/>
      <c r="G1611" s="181"/>
      <c r="H1611" s="181"/>
      <c r="I1611" s="182"/>
    </row>
    <row r="1612" spans="2:9" ht="15" x14ac:dyDescent="0.25">
      <c r="B1612" s="183" t="s">
        <v>84</v>
      </c>
      <c r="C1612" s="258">
        <v>11.4</v>
      </c>
      <c r="D1612" s="185"/>
      <c r="E1612" s="185"/>
      <c r="F1612" s="185"/>
      <c r="G1612" s="185"/>
      <c r="H1612" s="186"/>
      <c r="I1612" s="187"/>
    </row>
    <row r="1613" spans="2:9" ht="15" thickBot="1" x14ac:dyDescent="0.25">
      <c r="B1613" s="188" t="s">
        <v>85</v>
      </c>
      <c r="C1613" s="608" t="s">
        <v>233</v>
      </c>
      <c r="D1613" s="608"/>
      <c r="E1613" s="608"/>
      <c r="F1613" s="608"/>
      <c r="G1613" s="608"/>
      <c r="H1613" s="608"/>
      <c r="I1613" s="609"/>
    </row>
    <row r="1614" spans="2:9" ht="15.75" thickBot="1" x14ac:dyDescent="0.25">
      <c r="B1614" s="610" t="s">
        <v>86</v>
      </c>
      <c r="C1614" s="602"/>
      <c r="D1614" s="602"/>
      <c r="E1614" s="602"/>
      <c r="F1614" s="602"/>
      <c r="G1614" s="602"/>
      <c r="H1614" s="602"/>
      <c r="I1614" s="603"/>
    </row>
    <row r="1615" spans="2:9" ht="45" customHeight="1" x14ac:dyDescent="0.2">
      <c r="B1615" s="611" t="s">
        <v>87</v>
      </c>
      <c r="C1615" s="613" t="s">
        <v>71</v>
      </c>
      <c r="D1615" s="614"/>
      <c r="E1615" s="614"/>
      <c r="F1615" s="617" t="s">
        <v>88</v>
      </c>
      <c r="G1615" s="619" t="s">
        <v>238</v>
      </c>
      <c r="H1615" s="617" t="s">
        <v>158</v>
      </c>
      <c r="I1615" s="621" t="s">
        <v>229</v>
      </c>
    </row>
    <row r="1616" spans="2:9" ht="74.25" customHeight="1" thickBot="1" x14ac:dyDescent="0.25">
      <c r="B1616" s="612"/>
      <c r="C1616" s="615"/>
      <c r="D1616" s="616"/>
      <c r="E1616" s="616"/>
      <c r="F1616" s="618"/>
      <c r="G1616" s="620"/>
      <c r="H1616" s="618"/>
      <c r="I1616" s="622"/>
    </row>
    <row r="1617" spans="2:9" ht="23.25" thickBot="1" x14ac:dyDescent="0.25">
      <c r="B1617" s="189" t="s">
        <v>90</v>
      </c>
      <c r="C1617" s="190" t="s">
        <v>91</v>
      </c>
      <c r="D1617" s="190" t="s">
        <v>92</v>
      </c>
      <c r="E1617" s="190" t="s">
        <v>2</v>
      </c>
      <c r="F1617" s="190" t="s">
        <v>93</v>
      </c>
      <c r="G1617" s="190" t="s">
        <v>94</v>
      </c>
      <c r="H1617" s="190" t="s">
        <v>95</v>
      </c>
      <c r="I1617" s="191" t="s">
        <v>96</v>
      </c>
    </row>
    <row r="1618" spans="2:9" ht="60" x14ac:dyDescent="0.2">
      <c r="B1618" s="192">
        <v>1</v>
      </c>
      <c r="C1618" s="193" t="s">
        <v>239</v>
      </c>
      <c r="D1618" s="199" t="s">
        <v>34</v>
      </c>
      <c r="E1618" s="243">
        <v>1</v>
      </c>
      <c r="F1618" s="242">
        <v>0</v>
      </c>
      <c r="G1618" s="245">
        <v>7818313</v>
      </c>
      <c r="H1618" s="198">
        <f t="shared" ref="H1618:H1625" si="40">(E1618*G1618)+(E1618*G1618*F1618)</f>
        <v>7818313</v>
      </c>
      <c r="I1618" s="623">
        <f>SUM(H1618:H1625)</f>
        <v>7818313</v>
      </c>
    </row>
    <row r="1619" spans="2:9" x14ac:dyDescent="0.2">
      <c r="B1619" s="192">
        <v>2</v>
      </c>
      <c r="C1619" s="193"/>
      <c r="D1619" s="199"/>
      <c r="E1619" s="243"/>
      <c r="F1619" s="242"/>
      <c r="G1619" s="197"/>
      <c r="H1619" s="198">
        <f t="shared" si="40"/>
        <v>0</v>
      </c>
      <c r="I1619" s="623"/>
    </row>
    <row r="1620" spans="2:9" x14ac:dyDescent="0.2">
      <c r="B1620" s="192">
        <v>3</v>
      </c>
      <c r="C1620" s="193"/>
      <c r="D1620" s="199"/>
      <c r="E1620" s="243"/>
      <c r="F1620" s="242"/>
      <c r="G1620" s="197"/>
      <c r="H1620" s="198">
        <f t="shared" si="40"/>
        <v>0</v>
      </c>
      <c r="I1620" s="623"/>
    </row>
    <row r="1621" spans="2:9" x14ac:dyDescent="0.2">
      <c r="B1621" s="192">
        <v>4</v>
      </c>
      <c r="C1621" s="193"/>
      <c r="D1621" s="199"/>
      <c r="E1621" s="243"/>
      <c r="F1621" s="260"/>
      <c r="G1621" s="197"/>
      <c r="H1621" s="198">
        <f t="shared" si="40"/>
        <v>0</v>
      </c>
      <c r="I1621" s="623"/>
    </row>
    <row r="1622" spans="2:9" x14ac:dyDescent="0.2">
      <c r="B1622" s="192">
        <v>5</v>
      </c>
      <c r="C1622" s="193"/>
      <c r="D1622" s="199"/>
      <c r="E1622" s="243"/>
      <c r="F1622" s="260"/>
      <c r="G1622" s="197"/>
      <c r="H1622" s="198">
        <f t="shared" si="40"/>
        <v>0</v>
      </c>
      <c r="I1622" s="623"/>
    </row>
    <row r="1623" spans="2:9" x14ac:dyDescent="0.2">
      <c r="B1623" s="192">
        <v>6</v>
      </c>
      <c r="C1623" s="193"/>
      <c r="D1623" s="199"/>
      <c r="E1623" s="243"/>
      <c r="F1623" s="242"/>
      <c r="G1623" s="197"/>
      <c r="H1623" s="198">
        <f t="shared" si="40"/>
        <v>0</v>
      </c>
      <c r="I1623" s="623"/>
    </row>
    <row r="1624" spans="2:9" x14ac:dyDescent="0.2">
      <c r="B1624" s="192">
        <v>7</v>
      </c>
      <c r="C1624" s="193"/>
      <c r="D1624" s="199"/>
      <c r="E1624" s="243"/>
      <c r="F1624" s="260"/>
      <c r="G1624" s="197"/>
      <c r="H1624" s="198">
        <f t="shared" si="40"/>
        <v>0</v>
      </c>
      <c r="I1624" s="623"/>
    </row>
    <row r="1625" spans="2:9" ht="15" thickBot="1" x14ac:dyDescent="0.25">
      <c r="B1625" s="192">
        <v>8</v>
      </c>
      <c r="C1625" s="193"/>
      <c r="D1625" s="199"/>
      <c r="E1625" s="200"/>
      <c r="F1625" s="201"/>
      <c r="G1625" s="197"/>
      <c r="H1625" s="198">
        <f t="shared" si="40"/>
        <v>0</v>
      </c>
      <c r="I1625" s="623"/>
    </row>
    <row r="1626" spans="2:9" ht="15.75" thickBot="1" x14ac:dyDescent="0.25">
      <c r="B1626" s="202" t="s">
        <v>90</v>
      </c>
      <c r="C1626" s="202" t="s">
        <v>97</v>
      </c>
      <c r="D1626" s="202" t="s">
        <v>92</v>
      </c>
      <c r="E1626" s="624" t="s">
        <v>2</v>
      </c>
      <c r="F1626" s="625"/>
      <c r="G1626" s="202" t="s">
        <v>98</v>
      </c>
      <c r="H1626" s="202" t="s">
        <v>99</v>
      </c>
      <c r="I1626" s="202" t="s">
        <v>96</v>
      </c>
    </row>
    <row r="1627" spans="2:9" ht="48" x14ac:dyDescent="0.2">
      <c r="B1627" s="192">
        <v>1</v>
      </c>
      <c r="C1627" s="193" t="s">
        <v>100</v>
      </c>
      <c r="D1627" s="194" t="s">
        <v>101</v>
      </c>
      <c r="E1627" s="634">
        <v>18</v>
      </c>
      <c r="F1627" s="635"/>
      <c r="G1627" s="203">
        <v>28682</v>
      </c>
      <c r="H1627" s="204">
        <f>G1627*E1627</f>
        <v>516276</v>
      </c>
      <c r="I1627" s="633">
        <f>SUM(H1627:H1628)</f>
        <v>516276</v>
      </c>
    </row>
    <row r="1628" spans="2:9" ht="15" thickBot="1" x14ac:dyDescent="0.25">
      <c r="B1628" s="205">
        <v>2</v>
      </c>
      <c r="C1628" s="206" t="s">
        <v>102</v>
      </c>
      <c r="D1628" s="207"/>
      <c r="E1628" s="636"/>
      <c r="F1628" s="636"/>
      <c r="G1628" s="208"/>
      <c r="H1628" s="209">
        <f>G1628*E1628</f>
        <v>0</v>
      </c>
      <c r="I1628" s="623"/>
    </row>
    <row r="1629" spans="2:9" ht="15.75" thickBot="1" x14ac:dyDescent="0.25">
      <c r="B1629" s="202" t="s">
        <v>90</v>
      </c>
      <c r="C1629" s="202" t="s">
        <v>103</v>
      </c>
      <c r="D1629" s="210" t="s">
        <v>92</v>
      </c>
      <c r="E1629" s="599" t="s">
        <v>2</v>
      </c>
      <c r="F1629" s="600"/>
      <c r="G1629" s="211" t="s">
        <v>94</v>
      </c>
      <c r="H1629" s="202" t="s">
        <v>95</v>
      </c>
      <c r="I1629" s="246" t="s">
        <v>96</v>
      </c>
    </row>
    <row r="1630" spans="2:9" ht="24.75" thickBot="1" x14ac:dyDescent="0.25">
      <c r="B1630" s="192">
        <v>1</v>
      </c>
      <c r="C1630" s="193" t="s">
        <v>104</v>
      </c>
      <c r="D1630" s="194" t="s">
        <v>105</v>
      </c>
      <c r="E1630" s="631">
        <v>1</v>
      </c>
      <c r="F1630" s="632"/>
      <c r="G1630" s="198">
        <f>+ROUND(I1627*10%,0)</f>
        <v>51628</v>
      </c>
      <c r="H1630" s="247">
        <f>E1630*G1630</f>
        <v>51628</v>
      </c>
      <c r="I1630" s="637">
        <f>SUM(H1630:H1634)</f>
        <v>56628</v>
      </c>
    </row>
    <row r="1631" spans="2:9" ht="24" x14ac:dyDescent="0.2">
      <c r="B1631" s="205">
        <v>2</v>
      </c>
      <c r="C1631" s="213" t="s">
        <v>167</v>
      </c>
      <c r="D1631" s="199" t="s">
        <v>256</v>
      </c>
      <c r="E1631" s="631">
        <v>2</v>
      </c>
      <c r="F1631" s="632"/>
      <c r="G1631" s="198">
        <v>1600</v>
      </c>
      <c r="H1631" s="247">
        <f>E1631*G1631</f>
        <v>3200</v>
      </c>
      <c r="I1631" s="637"/>
    </row>
    <row r="1632" spans="2:9" x14ac:dyDescent="0.2">
      <c r="B1632" s="255">
        <v>3</v>
      </c>
      <c r="C1632" s="249" t="s">
        <v>168</v>
      </c>
      <c r="D1632" s="199" t="s">
        <v>256</v>
      </c>
      <c r="E1632" s="638">
        <v>2</v>
      </c>
      <c r="F1632" s="639"/>
      <c r="G1632" s="250">
        <v>900</v>
      </c>
      <c r="H1632" s="251">
        <f>E1632*G1632</f>
        <v>1800</v>
      </c>
      <c r="I1632" s="637"/>
    </row>
    <row r="1633" spans="2:9" x14ac:dyDescent="0.2">
      <c r="B1633" s="248">
        <v>4</v>
      </c>
      <c r="C1633" s="249"/>
      <c r="D1633" s="248"/>
      <c r="E1633" s="638"/>
      <c r="F1633" s="639"/>
      <c r="G1633" s="250"/>
      <c r="H1633" s="251">
        <f>E1633*G1633</f>
        <v>0</v>
      </c>
      <c r="I1633" s="637"/>
    </row>
    <row r="1634" spans="2:9" x14ac:dyDescent="0.2">
      <c r="B1634" s="248">
        <v>5</v>
      </c>
      <c r="C1634" s="249"/>
      <c r="D1634" s="248"/>
      <c r="E1634" s="638"/>
      <c r="F1634" s="639"/>
      <c r="G1634" s="250"/>
      <c r="H1634" s="252"/>
      <c r="I1634" s="637"/>
    </row>
    <row r="1635" spans="2:9" ht="15.75" thickBot="1" x14ac:dyDescent="0.25">
      <c r="B1635" s="253" t="s">
        <v>90</v>
      </c>
      <c r="C1635" s="253" t="s">
        <v>106</v>
      </c>
      <c r="D1635" s="253" t="s">
        <v>92</v>
      </c>
      <c r="E1635" s="646" t="s">
        <v>2</v>
      </c>
      <c r="F1635" s="647"/>
      <c r="G1635" s="253" t="s">
        <v>94</v>
      </c>
      <c r="H1635" s="253" t="s">
        <v>99</v>
      </c>
      <c r="I1635" s="253" t="s">
        <v>96</v>
      </c>
    </row>
    <row r="1636" spans="2:9" x14ac:dyDescent="0.2">
      <c r="B1636" s="192">
        <v>1</v>
      </c>
      <c r="C1636" s="193"/>
      <c r="D1636" s="194"/>
      <c r="E1636" s="644"/>
      <c r="F1636" s="645"/>
      <c r="G1636" s="203"/>
      <c r="H1636" s="204">
        <f>+E1636*G1636</f>
        <v>0</v>
      </c>
      <c r="I1636" s="633">
        <f>SUM(H1636:H1637)</f>
        <v>0</v>
      </c>
    </row>
    <row r="1637" spans="2:9" ht="15" thickBot="1" x14ac:dyDescent="0.25">
      <c r="B1637" s="205">
        <v>2</v>
      </c>
      <c r="C1637" s="206" t="s">
        <v>102</v>
      </c>
      <c r="D1637" s="207"/>
      <c r="E1637" s="636"/>
      <c r="F1637" s="636"/>
      <c r="G1637" s="208"/>
      <c r="H1637" s="209">
        <f>G1637*E1637</f>
        <v>0</v>
      </c>
      <c r="I1637" s="623"/>
    </row>
    <row r="1638" spans="2:9" ht="15.75" thickBot="1" x14ac:dyDescent="0.25">
      <c r="B1638" s="217"/>
      <c r="C1638" s="218" t="s">
        <v>109</v>
      </c>
      <c r="D1638" s="219"/>
      <c r="E1638" s="626"/>
      <c r="F1638" s="627"/>
      <c r="G1638" s="220"/>
      <c r="H1638" s="221" t="s">
        <v>102</v>
      </c>
      <c r="I1638" s="222">
        <f>I1618+I1627+I1630+I1636</f>
        <v>8391217</v>
      </c>
    </row>
    <row r="1639" spans="2:9" x14ac:dyDescent="0.2">
      <c r="B1639" s="223"/>
      <c r="C1639" s="224"/>
      <c r="D1639" s="225"/>
      <c r="E1639" s="225" t="s">
        <v>110</v>
      </c>
      <c r="F1639" s="225"/>
      <c r="G1639" s="226"/>
      <c r="H1639" s="227"/>
      <c r="I1639" s="228"/>
    </row>
    <row r="1640" spans="2:9" x14ac:dyDescent="0.2">
      <c r="B1640" s="229"/>
      <c r="C1640" s="230"/>
      <c r="D1640" s="185"/>
      <c r="E1640" s="185"/>
      <c r="F1640" s="185"/>
      <c r="G1640" s="185"/>
      <c r="H1640" s="186"/>
      <c r="I1640" s="231"/>
    </row>
    <row r="1641" spans="2:9" x14ac:dyDescent="0.2">
      <c r="B1641" s="229"/>
      <c r="C1641" s="232"/>
      <c r="D1641" s="186"/>
      <c r="E1641" s="186"/>
      <c r="F1641" s="185"/>
      <c r="G1641" s="185"/>
      <c r="H1641" s="186"/>
      <c r="I1641" s="233"/>
    </row>
    <row r="1642" spans="2:9" x14ac:dyDescent="0.2">
      <c r="B1642" s="234"/>
      <c r="C1642" s="185"/>
      <c r="D1642" s="186"/>
      <c r="E1642" s="186"/>
      <c r="F1642" s="628" t="s">
        <v>111</v>
      </c>
      <c r="G1642" s="628"/>
      <c r="H1642" s="628"/>
      <c r="I1642" s="235"/>
    </row>
    <row r="1643" spans="2:9" x14ac:dyDescent="0.2">
      <c r="B1643" s="234"/>
      <c r="C1643" s="236"/>
      <c r="D1643" s="186"/>
      <c r="E1643" s="186"/>
      <c r="F1643" s="236"/>
      <c r="G1643" s="236"/>
      <c r="H1643" s="236"/>
      <c r="I1643" s="233"/>
    </row>
    <row r="1644" spans="2:9" ht="15.75" thickBot="1" x14ac:dyDescent="0.25">
      <c r="B1644" s="237"/>
      <c r="C1644" s="238" t="s">
        <v>112</v>
      </c>
      <c r="D1644" s="238"/>
      <c r="E1644" s="238"/>
      <c r="F1644" s="629" t="s">
        <v>113</v>
      </c>
      <c r="G1644" s="630"/>
      <c r="H1644" s="630"/>
      <c r="I1644" s="239"/>
    </row>
    <row r="1646" spans="2:9" ht="15" thickBot="1" x14ac:dyDescent="0.25"/>
    <row r="1647" spans="2:9" ht="15.75" x14ac:dyDescent="0.2">
      <c r="B1647" s="172"/>
      <c r="C1647" s="173"/>
      <c r="D1647" s="601" t="s">
        <v>0</v>
      </c>
      <c r="E1647" s="602"/>
      <c r="F1647" s="602"/>
      <c r="G1647" s="602"/>
      <c r="H1647" s="602"/>
      <c r="I1647" s="603"/>
    </row>
    <row r="1648" spans="2:9" ht="15.75" x14ac:dyDescent="0.2">
      <c r="B1648" s="174"/>
      <c r="C1648" s="175"/>
      <c r="D1648" s="604"/>
      <c r="E1648" s="605"/>
      <c r="F1648" s="605"/>
      <c r="G1648" s="605"/>
      <c r="H1648" s="605"/>
      <c r="I1648" s="606"/>
    </row>
    <row r="1649" spans="2:9" ht="15.75" x14ac:dyDescent="0.2">
      <c r="B1649" s="174"/>
      <c r="C1649" s="175"/>
      <c r="D1649" s="604"/>
      <c r="E1649" s="607"/>
      <c r="F1649" s="607"/>
      <c r="G1649" s="607"/>
      <c r="H1649" s="607"/>
      <c r="I1649" s="606"/>
    </row>
    <row r="1650" spans="2:9" ht="15.75" x14ac:dyDescent="0.2">
      <c r="B1650" s="174"/>
      <c r="C1650" s="175"/>
      <c r="D1650" s="176" t="s">
        <v>81</v>
      </c>
      <c r="E1650" s="177"/>
      <c r="F1650" s="177"/>
      <c r="G1650" s="177"/>
      <c r="H1650" s="177"/>
      <c r="I1650" s="175"/>
    </row>
    <row r="1651" spans="2:9" ht="15.75" x14ac:dyDescent="0.2">
      <c r="B1651" s="174"/>
      <c r="C1651" s="175"/>
      <c r="D1651" s="176" t="s">
        <v>82</v>
      </c>
      <c r="E1651" s="177"/>
      <c r="F1651" s="177"/>
      <c r="G1651" s="177"/>
      <c r="H1651" s="177"/>
      <c r="I1651" s="175"/>
    </row>
    <row r="1652" spans="2:9" ht="21" thickBot="1" x14ac:dyDescent="0.25">
      <c r="B1652" s="178"/>
      <c r="C1652" s="179"/>
      <c r="D1652" s="180" t="s">
        <v>83</v>
      </c>
      <c r="E1652" s="181"/>
      <c r="F1652" s="181"/>
      <c r="G1652" s="181"/>
      <c r="H1652" s="181"/>
      <c r="I1652" s="182"/>
    </row>
    <row r="1653" spans="2:9" ht="15" x14ac:dyDescent="0.25">
      <c r="B1653" s="183" t="s">
        <v>84</v>
      </c>
      <c r="C1653" s="258">
        <v>11.5</v>
      </c>
      <c r="D1653" s="185"/>
      <c r="E1653" s="185"/>
      <c r="F1653" s="185"/>
      <c r="G1653" s="185"/>
      <c r="H1653" s="186"/>
      <c r="I1653" s="187"/>
    </row>
    <row r="1654" spans="2:9" ht="15" thickBot="1" x14ac:dyDescent="0.25">
      <c r="B1654" s="188" t="s">
        <v>85</v>
      </c>
      <c r="C1654" s="608" t="s">
        <v>266</v>
      </c>
      <c r="D1654" s="608"/>
      <c r="E1654" s="608"/>
      <c r="F1654" s="608"/>
      <c r="G1654" s="608"/>
      <c r="H1654" s="608"/>
      <c r="I1654" s="609"/>
    </row>
    <row r="1655" spans="2:9" ht="15.75" thickBot="1" x14ac:dyDescent="0.25">
      <c r="B1655" s="610" t="s">
        <v>86</v>
      </c>
      <c r="C1655" s="602"/>
      <c r="D1655" s="602"/>
      <c r="E1655" s="602"/>
      <c r="F1655" s="602"/>
      <c r="G1655" s="602"/>
      <c r="H1655" s="602"/>
      <c r="I1655" s="603"/>
    </row>
    <row r="1656" spans="2:9" x14ac:dyDescent="0.2">
      <c r="B1656" s="611" t="s">
        <v>87</v>
      </c>
      <c r="C1656" s="613" t="s">
        <v>267</v>
      </c>
      <c r="D1656" s="614"/>
      <c r="E1656" s="614"/>
      <c r="F1656" s="617" t="s">
        <v>88</v>
      </c>
      <c r="G1656" s="619" t="s">
        <v>7</v>
      </c>
      <c r="H1656" s="617" t="s">
        <v>158</v>
      </c>
      <c r="I1656" s="621" t="s">
        <v>229</v>
      </c>
    </row>
    <row r="1657" spans="2:9" ht="87" customHeight="1" thickBot="1" x14ac:dyDescent="0.25">
      <c r="B1657" s="612"/>
      <c r="C1657" s="615"/>
      <c r="D1657" s="616"/>
      <c r="E1657" s="616"/>
      <c r="F1657" s="618"/>
      <c r="G1657" s="620"/>
      <c r="H1657" s="618"/>
      <c r="I1657" s="622"/>
    </row>
    <row r="1658" spans="2:9" ht="23.25" thickBot="1" x14ac:dyDescent="0.25">
      <c r="B1658" s="189" t="s">
        <v>90</v>
      </c>
      <c r="C1658" s="190" t="s">
        <v>91</v>
      </c>
      <c r="D1658" s="190" t="s">
        <v>92</v>
      </c>
      <c r="E1658" s="190" t="s">
        <v>2</v>
      </c>
      <c r="F1658" s="190" t="s">
        <v>93</v>
      </c>
      <c r="G1658" s="190" t="s">
        <v>94</v>
      </c>
      <c r="H1658" s="190" t="s">
        <v>95</v>
      </c>
      <c r="I1658" s="191" t="s">
        <v>96</v>
      </c>
    </row>
    <row r="1659" spans="2:9" ht="24" x14ac:dyDescent="0.2">
      <c r="B1659" s="192">
        <v>1</v>
      </c>
      <c r="C1659" s="193" t="s">
        <v>271</v>
      </c>
      <c r="D1659" s="199" t="s">
        <v>24</v>
      </c>
      <c r="E1659" s="254">
        <f>0.3*0.3</f>
        <v>0.09</v>
      </c>
      <c r="F1659" s="242">
        <v>0.05</v>
      </c>
      <c r="G1659" s="245">
        <v>407000</v>
      </c>
      <c r="H1659" s="198">
        <f t="shared" ref="H1659:H1665" si="41">(E1659*G1659)+(E1659*G1659*F1659)</f>
        <v>38461.5</v>
      </c>
      <c r="I1659" s="623">
        <f>SUM(H1659:H1665)</f>
        <v>87244.5</v>
      </c>
    </row>
    <row r="1660" spans="2:9" ht="24" x14ac:dyDescent="0.2">
      <c r="B1660" s="192">
        <v>2</v>
      </c>
      <c r="C1660" s="193" t="s">
        <v>237</v>
      </c>
      <c r="D1660" s="199" t="s">
        <v>130</v>
      </c>
      <c r="E1660" s="243">
        <f>(4+0.56*5*0.25)*2</f>
        <v>9.4</v>
      </c>
      <c r="F1660" s="242">
        <v>0.05</v>
      </c>
      <c r="G1660" s="197">
        <v>4700</v>
      </c>
      <c r="H1660" s="198">
        <f t="shared" si="41"/>
        <v>46389</v>
      </c>
      <c r="I1660" s="623"/>
    </row>
    <row r="1661" spans="2:9" x14ac:dyDescent="0.2">
      <c r="B1661" s="192">
        <v>4</v>
      </c>
      <c r="C1661" s="193" t="s">
        <v>273</v>
      </c>
      <c r="D1661" s="199" t="s">
        <v>274</v>
      </c>
      <c r="E1661" s="243">
        <v>0.2</v>
      </c>
      <c r="F1661" s="260">
        <v>0.05</v>
      </c>
      <c r="G1661" s="197">
        <v>11400</v>
      </c>
      <c r="H1661" s="198">
        <f t="shared" si="41"/>
        <v>2394</v>
      </c>
      <c r="I1661" s="623"/>
    </row>
    <row r="1662" spans="2:9" x14ac:dyDescent="0.2">
      <c r="B1662" s="192">
        <v>5</v>
      </c>
      <c r="C1662" s="193"/>
      <c r="D1662" s="199"/>
      <c r="E1662" s="243"/>
      <c r="F1662" s="260"/>
      <c r="G1662" s="197"/>
      <c r="H1662" s="198">
        <f t="shared" si="41"/>
        <v>0</v>
      </c>
      <c r="I1662" s="623"/>
    </row>
    <row r="1663" spans="2:9" x14ac:dyDescent="0.2">
      <c r="B1663" s="192">
        <v>6</v>
      </c>
      <c r="C1663" s="193"/>
      <c r="D1663" s="199"/>
      <c r="E1663" s="243"/>
      <c r="F1663" s="242"/>
      <c r="G1663" s="197"/>
      <c r="H1663" s="198">
        <f t="shared" si="41"/>
        <v>0</v>
      </c>
      <c r="I1663" s="623"/>
    </row>
    <row r="1664" spans="2:9" x14ac:dyDescent="0.2">
      <c r="B1664" s="192">
        <v>7</v>
      </c>
      <c r="C1664" s="193"/>
      <c r="D1664" s="199"/>
      <c r="E1664" s="243"/>
      <c r="F1664" s="260"/>
      <c r="G1664" s="197"/>
      <c r="H1664" s="198">
        <f t="shared" si="41"/>
        <v>0</v>
      </c>
      <c r="I1664" s="623"/>
    </row>
    <row r="1665" spans="2:9" ht="15" thickBot="1" x14ac:dyDescent="0.25">
      <c r="B1665" s="192">
        <v>8</v>
      </c>
      <c r="C1665" s="193"/>
      <c r="D1665" s="199"/>
      <c r="E1665" s="200"/>
      <c r="F1665" s="201"/>
      <c r="G1665" s="197"/>
      <c r="H1665" s="198">
        <f t="shared" si="41"/>
        <v>0</v>
      </c>
      <c r="I1665" s="623"/>
    </row>
    <row r="1666" spans="2:9" ht="15.75" thickBot="1" x14ac:dyDescent="0.25">
      <c r="B1666" s="202" t="s">
        <v>90</v>
      </c>
      <c r="C1666" s="202" t="s">
        <v>97</v>
      </c>
      <c r="D1666" s="202" t="s">
        <v>92</v>
      </c>
      <c r="E1666" s="624" t="s">
        <v>2</v>
      </c>
      <c r="F1666" s="625"/>
      <c r="G1666" s="202" t="s">
        <v>98</v>
      </c>
      <c r="H1666" s="202" t="s">
        <v>99</v>
      </c>
      <c r="I1666" s="202" t="s">
        <v>96</v>
      </c>
    </row>
    <row r="1667" spans="2:9" ht="48" x14ac:dyDescent="0.2">
      <c r="B1667" s="192">
        <v>1</v>
      </c>
      <c r="C1667" s="193" t="s">
        <v>100</v>
      </c>
      <c r="D1667" s="194" t="s">
        <v>101</v>
      </c>
      <c r="E1667" s="634">
        <v>0.4</v>
      </c>
      <c r="F1667" s="635"/>
      <c r="G1667" s="203">
        <v>28682</v>
      </c>
      <c r="H1667" s="204">
        <f>G1667*E1667</f>
        <v>11472.800000000001</v>
      </c>
      <c r="I1667" s="633">
        <f>SUM(H1667:H1668)</f>
        <v>11472.800000000001</v>
      </c>
    </row>
    <row r="1668" spans="2:9" ht="15" thickBot="1" x14ac:dyDescent="0.25">
      <c r="B1668" s="205">
        <v>2</v>
      </c>
      <c r="C1668" s="206" t="s">
        <v>102</v>
      </c>
      <c r="D1668" s="207"/>
      <c r="E1668" s="636"/>
      <c r="F1668" s="636"/>
      <c r="G1668" s="208"/>
      <c r="H1668" s="209">
        <f>G1668*E1668</f>
        <v>0</v>
      </c>
      <c r="I1668" s="623"/>
    </row>
    <row r="1669" spans="2:9" ht="15.75" thickBot="1" x14ac:dyDescent="0.25">
      <c r="B1669" s="202" t="s">
        <v>90</v>
      </c>
      <c r="C1669" s="202" t="s">
        <v>103</v>
      </c>
      <c r="D1669" s="210" t="s">
        <v>92</v>
      </c>
      <c r="E1669" s="599" t="s">
        <v>2</v>
      </c>
      <c r="F1669" s="600"/>
      <c r="G1669" s="211" t="s">
        <v>94</v>
      </c>
      <c r="H1669" s="202" t="s">
        <v>95</v>
      </c>
      <c r="I1669" s="246" t="s">
        <v>96</v>
      </c>
    </row>
    <row r="1670" spans="2:9" ht="24.75" thickBot="1" x14ac:dyDescent="0.25">
      <c r="B1670" s="192">
        <v>1</v>
      </c>
      <c r="C1670" s="193" t="s">
        <v>104</v>
      </c>
      <c r="D1670" s="194" t="s">
        <v>105</v>
      </c>
      <c r="E1670" s="631">
        <v>1</v>
      </c>
      <c r="F1670" s="632"/>
      <c r="G1670" s="198">
        <f>+ROUND(I1667*5%,0)</f>
        <v>574</v>
      </c>
      <c r="H1670" s="247">
        <f>E1670*G1670</f>
        <v>574</v>
      </c>
      <c r="I1670" s="637">
        <f>SUM(H1670:H1674)</f>
        <v>574</v>
      </c>
    </row>
    <row r="1671" spans="2:9" ht="15" x14ac:dyDescent="0.2">
      <c r="B1671" s="205">
        <v>2</v>
      </c>
      <c r="C1671" s="213"/>
      <c r="D1671" s="199"/>
      <c r="E1671" s="631"/>
      <c r="F1671" s="632"/>
      <c r="G1671" s="198"/>
      <c r="H1671" s="247">
        <f>E1671*G1671</f>
        <v>0</v>
      </c>
      <c r="I1671" s="637"/>
    </row>
    <row r="1672" spans="2:9" x14ac:dyDescent="0.2">
      <c r="B1672" s="255">
        <v>3</v>
      </c>
      <c r="C1672" s="249"/>
      <c r="D1672" s="199"/>
      <c r="E1672" s="638"/>
      <c r="F1672" s="639"/>
      <c r="G1672" s="250"/>
      <c r="H1672" s="251">
        <f>E1672*G1672</f>
        <v>0</v>
      </c>
      <c r="I1672" s="637"/>
    </row>
    <row r="1673" spans="2:9" x14ac:dyDescent="0.2">
      <c r="B1673" s="248">
        <v>4</v>
      </c>
      <c r="C1673" s="249"/>
      <c r="D1673" s="248"/>
      <c r="E1673" s="638"/>
      <c r="F1673" s="639"/>
      <c r="G1673" s="250"/>
      <c r="H1673" s="251">
        <f>E1673*G1673</f>
        <v>0</v>
      </c>
      <c r="I1673" s="637"/>
    </row>
    <row r="1674" spans="2:9" x14ac:dyDescent="0.2">
      <c r="B1674" s="248">
        <v>5</v>
      </c>
      <c r="C1674" s="249"/>
      <c r="D1674" s="248"/>
      <c r="E1674" s="638"/>
      <c r="F1674" s="639"/>
      <c r="G1674" s="250"/>
      <c r="H1674" s="252"/>
      <c r="I1674" s="637"/>
    </row>
    <row r="1675" spans="2:9" ht="15.75" thickBot="1" x14ac:dyDescent="0.25">
      <c r="B1675" s="253" t="s">
        <v>90</v>
      </c>
      <c r="C1675" s="253" t="s">
        <v>106</v>
      </c>
      <c r="D1675" s="253" t="s">
        <v>92</v>
      </c>
      <c r="E1675" s="646" t="s">
        <v>2</v>
      </c>
      <c r="F1675" s="647"/>
      <c r="G1675" s="253" t="s">
        <v>94</v>
      </c>
      <c r="H1675" s="253" t="s">
        <v>99</v>
      </c>
      <c r="I1675" s="253" t="s">
        <v>96</v>
      </c>
    </row>
    <row r="1676" spans="2:9" x14ac:dyDescent="0.2">
      <c r="B1676" s="192">
        <v>1</v>
      </c>
      <c r="C1676" s="193"/>
      <c r="D1676" s="194"/>
      <c r="E1676" s="644"/>
      <c r="F1676" s="645"/>
      <c r="G1676" s="203"/>
      <c r="H1676" s="204">
        <f>+E1676*G1676</f>
        <v>0</v>
      </c>
      <c r="I1676" s="633">
        <f>SUM(H1676:H1677)</f>
        <v>0</v>
      </c>
    </row>
    <row r="1677" spans="2:9" ht="15" thickBot="1" x14ac:dyDescent="0.25">
      <c r="B1677" s="205">
        <v>2</v>
      </c>
      <c r="C1677" s="206" t="s">
        <v>102</v>
      </c>
      <c r="D1677" s="207"/>
      <c r="E1677" s="636"/>
      <c r="F1677" s="636"/>
      <c r="G1677" s="208"/>
      <c r="H1677" s="209">
        <f>G1677*E1677</f>
        <v>0</v>
      </c>
      <c r="I1677" s="623"/>
    </row>
    <row r="1678" spans="2:9" ht="15.75" thickBot="1" x14ac:dyDescent="0.25">
      <c r="B1678" s="217"/>
      <c r="C1678" s="218" t="s">
        <v>109</v>
      </c>
      <c r="D1678" s="219"/>
      <c r="E1678" s="626"/>
      <c r="F1678" s="627"/>
      <c r="G1678" s="220"/>
      <c r="H1678" s="221" t="s">
        <v>102</v>
      </c>
      <c r="I1678" s="222">
        <f>I1659+I1667+I1670+I1676</f>
        <v>99291.3</v>
      </c>
    </row>
    <row r="1679" spans="2:9" x14ac:dyDescent="0.2">
      <c r="B1679" s="223"/>
      <c r="C1679" s="224"/>
      <c r="D1679" s="225"/>
      <c r="E1679" s="225" t="s">
        <v>110</v>
      </c>
      <c r="F1679" s="225"/>
      <c r="G1679" s="226"/>
      <c r="H1679" s="227"/>
      <c r="I1679" s="228"/>
    </row>
    <row r="1680" spans="2:9" x14ac:dyDescent="0.2">
      <c r="B1680" s="229"/>
      <c r="C1680" s="230"/>
      <c r="D1680" s="185"/>
      <c r="E1680" s="185"/>
      <c r="F1680" s="185"/>
      <c r="G1680" s="185"/>
      <c r="H1680" s="186"/>
      <c r="I1680" s="231"/>
    </row>
    <row r="1681" spans="2:9" x14ac:dyDescent="0.2">
      <c r="B1681" s="229"/>
      <c r="C1681" s="232"/>
      <c r="D1681" s="186"/>
      <c r="E1681" s="186"/>
      <c r="F1681" s="185"/>
      <c r="G1681" s="185"/>
      <c r="H1681" s="186"/>
      <c r="I1681" s="233"/>
    </row>
    <row r="1682" spans="2:9" x14ac:dyDescent="0.2">
      <c r="B1682" s="234"/>
      <c r="C1682" s="185"/>
      <c r="D1682" s="186"/>
      <c r="E1682" s="186"/>
      <c r="F1682" s="628" t="s">
        <v>111</v>
      </c>
      <c r="G1682" s="628"/>
      <c r="H1682" s="628"/>
      <c r="I1682" s="235"/>
    </row>
    <row r="1683" spans="2:9" x14ac:dyDescent="0.2">
      <c r="B1683" s="234"/>
      <c r="C1683" s="236"/>
      <c r="D1683" s="186"/>
      <c r="E1683" s="186"/>
      <c r="F1683" s="236"/>
      <c r="G1683" s="236"/>
      <c r="H1683" s="236"/>
      <c r="I1683" s="233"/>
    </row>
    <row r="1684" spans="2:9" ht="15.75" thickBot="1" x14ac:dyDescent="0.25">
      <c r="B1684" s="237"/>
      <c r="C1684" s="238" t="s">
        <v>112</v>
      </c>
      <c r="D1684" s="238"/>
      <c r="E1684" s="238"/>
      <c r="F1684" s="629" t="s">
        <v>113</v>
      </c>
      <c r="G1684" s="630"/>
      <c r="H1684" s="630"/>
      <c r="I1684" s="239"/>
    </row>
    <row r="1686" spans="2:9" ht="15" thickBot="1" x14ac:dyDescent="0.25"/>
    <row r="1687" spans="2:9" ht="15.75" x14ac:dyDescent="0.2">
      <c r="B1687" s="172"/>
      <c r="C1687" s="173"/>
      <c r="D1687" s="601" t="s">
        <v>0</v>
      </c>
      <c r="E1687" s="602"/>
      <c r="F1687" s="602"/>
      <c r="G1687" s="602"/>
      <c r="H1687" s="602"/>
      <c r="I1687" s="603"/>
    </row>
    <row r="1688" spans="2:9" ht="15.75" x14ac:dyDescent="0.2">
      <c r="B1688" s="174"/>
      <c r="C1688" s="175"/>
      <c r="D1688" s="604"/>
      <c r="E1688" s="605"/>
      <c r="F1688" s="605"/>
      <c r="G1688" s="605"/>
      <c r="H1688" s="605"/>
      <c r="I1688" s="606"/>
    </row>
    <row r="1689" spans="2:9" ht="15.75" x14ac:dyDescent="0.2">
      <c r="B1689" s="174"/>
      <c r="C1689" s="175"/>
      <c r="D1689" s="604"/>
      <c r="E1689" s="607"/>
      <c r="F1689" s="607"/>
      <c r="G1689" s="607"/>
      <c r="H1689" s="607"/>
      <c r="I1689" s="606"/>
    </row>
    <row r="1690" spans="2:9" ht="15.75" x14ac:dyDescent="0.2">
      <c r="B1690" s="174"/>
      <c r="C1690" s="175"/>
      <c r="D1690" s="176" t="s">
        <v>81</v>
      </c>
      <c r="E1690" s="177"/>
      <c r="F1690" s="177"/>
      <c r="G1690" s="177"/>
      <c r="H1690" s="177"/>
      <c r="I1690" s="175"/>
    </row>
    <row r="1691" spans="2:9" ht="15.75" x14ac:dyDescent="0.2">
      <c r="B1691" s="174"/>
      <c r="C1691" s="175"/>
      <c r="D1691" s="176" t="s">
        <v>82</v>
      </c>
      <c r="E1691" s="177"/>
      <c r="F1691" s="177"/>
      <c r="G1691" s="177"/>
      <c r="H1691" s="177"/>
      <c r="I1691" s="175"/>
    </row>
    <row r="1692" spans="2:9" ht="21" thickBot="1" x14ac:dyDescent="0.25">
      <c r="B1692" s="178"/>
      <c r="C1692" s="179"/>
      <c r="D1692" s="180" t="s">
        <v>83</v>
      </c>
      <c r="E1692" s="181"/>
      <c r="F1692" s="181"/>
      <c r="G1692" s="181"/>
      <c r="H1692" s="181"/>
      <c r="I1692" s="182"/>
    </row>
    <row r="1693" spans="2:9" ht="15" x14ac:dyDescent="0.25">
      <c r="B1693" s="183" t="s">
        <v>84</v>
      </c>
      <c r="C1693" s="258">
        <v>12.1</v>
      </c>
      <c r="D1693" s="185"/>
      <c r="E1693" s="185"/>
      <c r="F1693" s="185"/>
      <c r="G1693" s="185"/>
      <c r="H1693" s="186"/>
      <c r="I1693" s="187"/>
    </row>
    <row r="1694" spans="2:9" ht="15" thickBot="1" x14ac:dyDescent="0.25">
      <c r="B1694" s="188" t="s">
        <v>85</v>
      </c>
      <c r="C1694" s="608" t="s">
        <v>241</v>
      </c>
      <c r="D1694" s="608"/>
      <c r="E1694" s="608"/>
      <c r="F1694" s="608"/>
      <c r="G1694" s="608"/>
      <c r="H1694" s="608"/>
      <c r="I1694" s="609"/>
    </row>
    <row r="1695" spans="2:9" ht="15.75" thickBot="1" x14ac:dyDescent="0.25">
      <c r="B1695" s="610" t="s">
        <v>86</v>
      </c>
      <c r="C1695" s="602"/>
      <c r="D1695" s="602"/>
      <c r="E1695" s="602"/>
      <c r="F1695" s="602"/>
      <c r="G1695" s="602"/>
      <c r="H1695" s="602"/>
      <c r="I1695" s="603"/>
    </row>
    <row r="1696" spans="2:9" ht="59.25" customHeight="1" x14ac:dyDescent="0.2">
      <c r="B1696" s="611" t="s">
        <v>87</v>
      </c>
      <c r="C1696" s="613" t="s">
        <v>265</v>
      </c>
      <c r="D1696" s="614"/>
      <c r="E1696" s="614"/>
      <c r="F1696" s="617" t="s">
        <v>88</v>
      </c>
      <c r="G1696" s="619" t="s">
        <v>7</v>
      </c>
      <c r="H1696" s="617" t="s">
        <v>158</v>
      </c>
      <c r="I1696" s="621" t="s">
        <v>240</v>
      </c>
    </row>
    <row r="1697" spans="2:9" ht="61.5" customHeight="1" thickBot="1" x14ac:dyDescent="0.25">
      <c r="B1697" s="612"/>
      <c r="C1697" s="615"/>
      <c r="D1697" s="616"/>
      <c r="E1697" s="616"/>
      <c r="F1697" s="618"/>
      <c r="G1697" s="620"/>
      <c r="H1697" s="618"/>
      <c r="I1697" s="622"/>
    </row>
    <row r="1698" spans="2:9" ht="23.25" thickBot="1" x14ac:dyDescent="0.25">
      <c r="B1698" s="189" t="s">
        <v>90</v>
      </c>
      <c r="C1698" s="190" t="s">
        <v>91</v>
      </c>
      <c r="D1698" s="190" t="s">
        <v>92</v>
      </c>
      <c r="E1698" s="190" t="s">
        <v>2</v>
      </c>
      <c r="F1698" s="190" t="s">
        <v>93</v>
      </c>
      <c r="G1698" s="190" t="s">
        <v>94</v>
      </c>
      <c r="H1698" s="190" t="s">
        <v>95</v>
      </c>
      <c r="I1698" s="191" t="s">
        <v>96</v>
      </c>
    </row>
    <row r="1699" spans="2:9" ht="24" x14ac:dyDescent="0.2">
      <c r="B1699" s="192">
        <v>1</v>
      </c>
      <c r="C1699" s="193" t="s">
        <v>236</v>
      </c>
      <c r="D1699" s="199" t="s">
        <v>26</v>
      </c>
      <c r="E1699" s="243">
        <v>19</v>
      </c>
      <c r="F1699" s="242">
        <v>0.05</v>
      </c>
      <c r="G1699" s="197">
        <v>21267</v>
      </c>
      <c r="H1699" s="198">
        <f>(E1699*G1699)+(E1699*G1699*F1699)</f>
        <v>424276.65</v>
      </c>
      <c r="I1699" s="623">
        <f>SUM(H1699:H1706)</f>
        <v>459976.65</v>
      </c>
    </row>
    <row r="1700" spans="2:9" ht="24" x14ac:dyDescent="0.2">
      <c r="B1700" s="192">
        <v>2</v>
      </c>
      <c r="C1700" s="193" t="s">
        <v>180</v>
      </c>
      <c r="D1700" s="199" t="s">
        <v>144</v>
      </c>
      <c r="E1700" s="243">
        <v>0.4</v>
      </c>
      <c r="F1700" s="260">
        <v>0.05</v>
      </c>
      <c r="G1700" s="197">
        <v>85000</v>
      </c>
      <c r="H1700" s="198">
        <f>(E1700*G1700)+(E1700*G1700*F1700)</f>
        <v>35700</v>
      </c>
      <c r="I1700" s="623"/>
    </row>
    <row r="1701" spans="2:9" x14ac:dyDescent="0.2">
      <c r="B1701" s="192">
        <v>3</v>
      </c>
      <c r="C1701" s="193"/>
      <c r="D1701" s="199"/>
      <c r="E1701" s="243"/>
      <c r="F1701" s="242"/>
      <c r="G1701" s="197"/>
      <c r="H1701" s="198">
        <f t="shared" ref="H1701:H1706" si="42">(E1701*G1701)+(E1701*G1701*F1701)</f>
        <v>0</v>
      </c>
      <c r="I1701" s="623"/>
    </row>
    <row r="1702" spans="2:9" x14ac:dyDescent="0.2">
      <c r="B1702" s="192">
        <v>4</v>
      </c>
      <c r="C1702" s="193"/>
      <c r="D1702" s="199"/>
      <c r="E1702" s="243"/>
      <c r="F1702" s="260"/>
      <c r="G1702" s="197"/>
      <c r="H1702" s="198">
        <f t="shared" si="42"/>
        <v>0</v>
      </c>
      <c r="I1702" s="623"/>
    </row>
    <row r="1703" spans="2:9" x14ac:dyDescent="0.2">
      <c r="B1703" s="192">
        <v>5</v>
      </c>
      <c r="C1703" s="193"/>
      <c r="D1703" s="199"/>
      <c r="E1703" s="243"/>
      <c r="F1703" s="260"/>
      <c r="G1703" s="197"/>
      <c r="H1703" s="198">
        <f t="shared" si="42"/>
        <v>0</v>
      </c>
      <c r="I1703" s="623"/>
    </row>
    <row r="1704" spans="2:9" x14ac:dyDescent="0.2">
      <c r="B1704" s="192">
        <v>6</v>
      </c>
      <c r="C1704" s="193"/>
      <c r="D1704" s="199"/>
      <c r="E1704" s="243"/>
      <c r="F1704" s="242"/>
      <c r="G1704" s="197"/>
      <c r="H1704" s="198">
        <f t="shared" si="42"/>
        <v>0</v>
      </c>
      <c r="I1704" s="623"/>
    </row>
    <row r="1705" spans="2:9" x14ac:dyDescent="0.2">
      <c r="B1705" s="192">
        <v>7</v>
      </c>
      <c r="C1705" s="193"/>
      <c r="D1705" s="199"/>
      <c r="E1705" s="243"/>
      <c r="F1705" s="260"/>
      <c r="G1705" s="197"/>
      <c r="H1705" s="198">
        <f t="shared" si="42"/>
        <v>0</v>
      </c>
      <c r="I1705" s="623"/>
    </row>
    <row r="1706" spans="2:9" ht="15" thickBot="1" x14ac:dyDescent="0.25">
      <c r="B1706" s="192">
        <v>8</v>
      </c>
      <c r="C1706" s="193"/>
      <c r="D1706" s="199"/>
      <c r="E1706" s="200"/>
      <c r="F1706" s="201"/>
      <c r="G1706" s="197"/>
      <c r="H1706" s="198">
        <f t="shared" si="42"/>
        <v>0</v>
      </c>
      <c r="I1706" s="623"/>
    </row>
    <row r="1707" spans="2:9" ht="15.75" thickBot="1" x14ac:dyDescent="0.25">
      <c r="B1707" s="202" t="s">
        <v>90</v>
      </c>
      <c r="C1707" s="202" t="s">
        <v>97</v>
      </c>
      <c r="D1707" s="202" t="s">
        <v>92</v>
      </c>
      <c r="E1707" s="624" t="s">
        <v>2</v>
      </c>
      <c r="F1707" s="625"/>
      <c r="G1707" s="202" t="s">
        <v>98</v>
      </c>
      <c r="H1707" s="202" t="s">
        <v>99</v>
      </c>
      <c r="I1707" s="202" t="s">
        <v>96</v>
      </c>
    </row>
    <row r="1708" spans="2:9" ht="48" x14ac:dyDescent="0.2">
      <c r="B1708" s="192">
        <v>1</v>
      </c>
      <c r="C1708" s="193" t="s">
        <v>100</v>
      </c>
      <c r="D1708" s="194" t="s">
        <v>101</v>
      </c>
      <c r="E1708" s="634">
        <v>2.6</v>
      </c>
      <c r="F1708" s="635"/>
      <c r="G1708" s="203">
        <v>28682</v>
      </c>
      <c r="H1708" s="204">
        <f>G1708*E1708</f>
        <v>74573.2</v>
      </c>
      <c r="I1708" s="633">
        <f>SUM(H1708:H1709)</f>
        <v>74573.2</v>
      </c>
    </row>
    <row r="1709" spans="2:9" ht="15" thickBot="1" x14ac:dyDescent="0.25">
      <c r="B1709" s="205">
        <v>2</v>
      </c>
      <c r="C1709" s="206" t="s">
        <v>102</v>
      </c>
      <c r="D1709" s="207"/>
      <c r="E1709" s="636"/>
      <c r="F1709" s="636"/>
      <c r="G1709" s="208"/>
      <c r="H1709" s="209">
        <f>G1709*E1709</f>
        <v>0</v>
      </c>
      <c r="I1709" s="623"/>
    </row>
    <row r="1710" spans="2:9" ht="15.75" thickBot="1" x14ac:dyDescent="0.25">
      <c r="B1710" s="202" t="s">
        <v>90</v>
      </c>
      <c r="C1710" s="202" t="s">
        <v>103</v>
      </c>
      <c r="D1710" s="210" t="s">
        <v>92</v>
      </c>
      <c r="E1710" s="599" t="s">
        <v>2</v>
      </c>
      <c r="F1710" s="600"/>
      <c r="G1710" s="211" t="s">
        <v>94</v>
      </c>
      <c r="H1710" s="202" t="s">
        <v>95</v>
      </c>
      <c r="I1710" s="246" t="s">
        <v>96</v>
      </c>
    </row>
    <row r="1711" spans="2:9" ht="24.75" thickBot="1" x14ac:dyDescent="0.25">
      <c r="B1711" s="192">
        <v>1</v>
      </c>
      <c r="C1711" s="193" t="s">
        <v>104</v>
      </c>
      <c r="D1711" s="194" t="s">
        <v>105</v>
      </c>
      <c r="E1711" s="631">
        <v>1</v>
      </c>
      <c r="F1711" s="632"/>
      <c r="G1711" s="198">
        <f>+ROUND(I1708*5%,0)</f>
        <v>3729</v>
      </c>
      <c r="H1711" s="247">
        <f>E1711*G1711</f>
        <v>3729</v>
      </c>
      <c r="I1711" s="637">
        <f>SUM(H1711:H1715)</f>
        <v>9579</v>
      </c>
    </row>
    <row r="1712" spans="2:9" ht="24" x14ac:dyDescent="0.2">
      <c r="B1712" s="205">
        <v>2</v>
      </c>
      <c r="C1712" s="213" t="s">
        <v>167</v>
      </c>
      <c r="D1712" s="199" t="s">
        <v>256</v>
      </c>
      <c r="E1712" s="631">
        <v>1</v>
      </c>
      <c r="F1712" s="632"/>
      <c r="G1712" s="198">
        <v>1600</v>
      </c>
      <c r="H1712" s="247">
        <f>E1712*G1712</f>
        <v>1600</v>
      </c>
      <c r="I1712" s="637"/>
    </row>
    <row r="1713" spans="2:9" ht="24" x14ac:dyDescent="0.2">
      <c r="B1713" s="255">
        <v>3</v>
      </c>
      <c r="C1713" s="249" t="s">
        <v>441</v>
      </c>
      <c r="D1713" s="199" t="s">
        <v>256</v>
      </c>
      <c r="E1713" s="638">
        <v>0.42920622096546163</v>
      </c>
      <c r="F1713" s="639"/>
      <c r="G1713" s="250">
        <v>9902</v>
      </c>
      <c r="H1713" s="251">
        <f>E1713*G1713</f>
        <v>4250.0000000000009</v>
      </c>
      <c r="I1713" s="637"/>
    </row>
    <row r="1714" spans="2:9" x14ac:dyDescent="0.2">
      <c r="B1714" s="248">
        <v>4</v>
      </c>
      <c r="C1714" s="249"/>
      <c r="D1714" s="248"/>
      <c r="E1714" s="638"/>
      <c r="F1714" s="639"/>
      <c r="G1714" s="250"/>
      <c r="H1714" s="251">
        <f>E1714*G1714</f>
        <v>0</v>
      </c>
      <c r="I1714" s="637"/>
    </row>
    <row r="1715" spans="2:9" x14ac:dyDescent="0.2">
      <c r="B1715" s="248">
        <v>5</v>
      </c>
      <c r="C1715" s="249"/>
      <c r="D1715" s="248"/>
      <c r="E1715" s="638"/>
      <c r="F1715" s="639"/>
      <c r="G1715" s="250"/>
      <c r="H1715" s="252"/>
      <c r="I1715" s="637"/>
    </row>
    <row r="1716" spans="2:9" ht="15.75" thickBot="1" x14ac:dyDescent="0.25">
      <c r="B1716" s="253" t="s">
        <v>90</v>
      </c>
      <c r="C1716" s="253" t="s">
        <v>106</v>
      </c>
      <c r="D1716" s="253" t="s">
        <v>92</v>
      </c>
      <c r="E1716" s="646" t="s">
        <v>2</v>
      </c>
      <c r="F1716" s="647"/>
      <c r="G1716" s="253" t="s">
        <v>94</v>
      </c>
      <c r="H1716" s="253" t="s">
        <v>99</v>
      </c>
      <c r="I1716" s="253" t="s">
        <v>96</v>
      </c>
    </row>
    <row r="1717" spans="2:9" x14ac:dyDescent="0.2">
      <c r="B1717" s="192">
        <v>1</v>
      </c>
      <c r="C1717" s="193"/>
      <c r="D1717" s="194"/>
      <c r="E1717" s="644"/>
      <c r="F1717" s="645"/>
      <c r="G1717" s="203"/>
      <c r="H1717" s="204">
        <f>+E1717*G1717</f>
        <v>0</v>
      </c>
      <c r="I1717" s="633">
        <f>SUM(H1717:H1718)</f>
        <v>0</v>
      </c>
    </row>
    <row r="1718" spans="2:9" ht="15" thickBot="1" x14ac:dyDescent="0.25">
      <c r="B1718" s="205">
        <v>2</v>
      </c>
      <c r="C1718" s="206" t="s">
        <v>102</v>
      </c>
      <c r="D1718" s="207"/>
      <c r="E1718" s="636"/>
      <c r="F1718" s="636"/>
      <c r="G1718" s="208"/>
      <c r="H1718" s="209">
        <f>G1718*E1718</f>
        <v>0</v>
      </c>
      <c r="I1718" s="623"/>
    </row>
    <row r="1719" spans="2:9" ht="15.75" thickBot="1" x14ac:dyDescent="0.25">
      <c r="B1719" s="217"/>
      <c r="C1719" s="218" t="s">
        <v>109</v>
      </c>
      <c r="D1719" s="219"/>
      <c r="E1719" s="626"/>
      <c r="F1719" s="627"/>
      <c r="G1719" s="220"/>
      <c r="H1719" s="221" t="s">
        <v>102</v>
      </c>
      <c r="I1719" s="222">
        <f>I1699+I1708+I1711+I1717</f>
        <v>544128.85</v>
      </c>
    </row>
    <row r="1720" spans="2:9" x14ac:dyDescent="0.2">
      <c r="B1720" s="223"/>
      <c r="C1720" s="224"/>
      <c r="D1720" s="225"/>
      <c r="E1720" s="225" t="s">
        <v>110</v>
      </c>
      <c r="F1720" s="225"/>
      <c r="G1720" s="226"/>
      <c r="H1720" s="227"/>
      <c r="I1720" s="228"/>
    </row>
    <row r="1721" spans="2:9" x14ac:dyDescent="0.2">
      <c r="B1721" s="229"/>
      <c r="C1721" s="230"/>
      <c r="D1721" s="185"/>
      <c r="E1721" s="185"/>
      <c r="F1721" s="185"/>
      <c r="G1721" s="185"/>
      <c r="H1721" s="186"/>
      <c r="I1721" s="231"/>
    </row>
    <row r="1722" spans="2:9" x14ac:dyDescent="0.2">
      <c r="B1722" s="229"/>
      <c r="C1722" s="232"/>
      <c r="D1722" s="186"/>
      <c r="E1722" s="186"/>
      <c r="F1722" s="185"/>
      <c r="G1722" s="185"/>
      <c r="H1722" s="186"/>
      <c r="I1722" s="233"/>
    </row>
    <row r="1723" spans="2:9" x14ac:dyDescent="0.2">
      <c r="B1723" s="234"/>
      <c r="C1723" s="185"/>
      <c r="D1723" s="186"/>
      <c r="E1723" s="186"/>
      <c r="F1723" s="628" t="s">
        <v>111</v>
      </c>
      <c r="G1723" s="628"/>
      <c r="H1723" s="628"/>
      <c r="I1723" s="235"/>
    </row>
    <row r="1724" spans="2:9" x14ac:dyDescent="0.2">
      <c r="B1724" s="234"/>
      <c r="C1724" s="236"/>
      <c r="D1724" s="186"/>
      <c r="E1724" s="186"/>
      <c r="F1724" s="236"/>
      <c r="G1724" s="236"/>
      <c r="H1724" s="236"/>
      <c r="I1724" s="233"/>
    </row>
    <row r="1725" spans="2:9" ht="15.75" thickBot="1" x14ac:dyDescent="0.25">
      <c r="B1725" s="237"/>
      <c r="C1725" s="238" t="s">
        <v>112</v>
      </c>
      <c r="D1725" s="238"/>
      <c r="E1725" s="238"/>
      <c r="F1725" s="629" t="s">
        <v>113</v>
      </c>
      <c r="G1725" s="630"/>
      <c r="H1725" s="630"/>
      <c r="I1725" s="239"/>
    </row>
    <row r="1727" spans="2:9" ht="15" thickBot="1" x14ac:dyDescent="0.25"/>
    <row r="1728" spans="2:9" ht="15.75" x14ac:dyDescent="0.2">
      <c r="B1728" s="172"/>
      <c r="C1728" s="173"/>
      <c r="D1728" s="601" t="s">
        <v>0</v>
      </c>
      <c r="E1728" s="602"/>
      <c r="F1728" s="602"/>
      <c r="G1728" s="602"/>
      <c r="H1728" s="602"/>
      <c r="I1728" s="603"/>
    </row>
    <row r="1729" spans="2:12" ht="15.75" x14ac:dyDescent="0.2">
      <c r="B1729" s="174"/>
      <c r="C1729" s="175"/>
      <c r="D1729" s="604"/>
      <c r="E1729" s="605"/>
      <c r="F1729" s="605"/>
      <c r="G1729" s="605"/>
      <c r="H1729" s="605"/>
      <c r="I1729" s="606"/>
    </row>
    <row r="1730" spans="2:12" ht="15.75" x14ac:dyDescent="0.2">
      <c r="B1730" s="174"/>
      <c r="C1730" s="175"/>
      <c r="D1730" s="604"/>
      <c r="E1730" s="607"/>
      <c r="F1730" s="607"/>
      <c r="G1730" s="607"/>
      <c r="H1730" s="607"/>
      <c r="I1730" s="606"/>
    </row>
    <row r="1731" spans="2:12" ht="15.75" x14ac:dyDescent="0.2">
      <c r="B1731" s="174"/>
      <c r="C1731" s="175"/>
      <c r="D1731" s="176" t="s">
        <v>81</v>
      </c>
      <c r="E1731" s="177"/>
      <c r="F1731" s="177"/>
      <c r="G1731" s="177"/>
      <c r="H1731" s="177"/>
      <c r="I1731" s="175"/>
    </row>
    <row r="1732" spans="2:12" ht="15.75" x14ac:dyDescent="0.2">
      <c r="B1732" s="174"/>
      <c r="C1732" s="175"/>
      <c r="D1732" s="176" t="s">
        <v>82</v>
      </c>
      <c r="E1732" s="177"/>
      <c r="F1732" s="177"/>
      <c r="G1732" s="177"/>
      <c r="H1732" s="177"/>
      <c r="I1732" s="175"/>
    </row>
    <row r="1733" spans="2:12" ht="21" thickBot="1" x14ac:dyDescent="0.25">
      <c r="B1733" s="178"/>
      <c r="C1733" s="179"/>
      <c r="D1733" s="180" t="s">
        <v>83</v>
      </c>
      <c r="E1733" s="181"/>
      <c r="F1733" s="181"/>
      <c r="G1733" s="181"/>
      <c r="H1733" s="181"/>
      <c r="I1733" s="182"/>
    </row>
    <row r="1734" spans="2:12" ht="15" x14ac:dyDescent="0.25">
      <c r="B1734" s="183" t="s">
        <v>84</v>
      </c>
      <c r="C1734" s="258">
        <v>12.2</v>
      </c>
      <c r="D1734" s="185"/>
      <c r="E1734" s="185"/>
      <c r="F1734" s="185"/>
      <c r="G1734" s="185"/>
      <c r="H1734" s="186"/>
      <c r="I1734" s="187"/>
    </row>
    <row r="1735" spans="2:12" ht="15" thickBot="1" x14ac:dyDescent="0.25">
      <c r="B1735" s="188" t="s">
        <v>85</v>
      </c>
      <c r="C1735" s="608" t="s">
        <v>241</v>
      </c>
      <c r="D1735" s="608"/>
      <c r="E1735" s="608"/>
      <c r="F1735" s="608"/>
      <c r="G1735" s="608"/>
      <c r="H1735" s="608"/>
      <c r="I1735" s="609"/>
    </row>
    <row r="1736" spans="2:12" ht="15.75" thickBot="1" x14ac:dyDescent="0.25">
      <c r="B1736" s="610" t="s">
        <v>86</v>
      </c>
      <c r="C1736" s="602"/>
      <c r="D1736" s="602"/>
      <c r="E1736" s="602"/>
      <c r="F1736" s="602"/>
      <c r="G1736" s="602"/>
      <c r="H1736" s="602"/>
      <c r="I1736" s="603"/>
    </row>
    <row r="1737" spans="2:12" ht="87" customHeight="1" x14ac:dyDescent="0.2">
      <c r="B1737" s="611" t="s">
        <v>87</v>
      </c>
      <c r="C1737" s="613" t="s">
        <v>74</v>
      </c>
      <c r="D1737" s="614"/>
      <c r="E1737" s="614"/>
      <c r="F1737" s="617" t="s">
        <v>88</v>
      </c>
      <c r="G1737" s="619" t="s">
        <v>7</v>
      </c>
      <c r="H1737" s="617" t="s">
        <v>158</v>
      </c>
      <c r="I1737" s="621" t="s">
        <v>240</v>
      </c>
    </row>
    <row r="1738" spans="2:12" ht="66" customHeight="1" thickBot="1" x14ac:dyDescent="0.25">
      <c r="B1738" s="612"/>
      <c r="C1738" s="615"/>
      <c r="D1738" s="616"/>
      <c r="E1738" s="616"/>
      <c r="F1738" s="618"/>
      <c r="G1738" s="620"/>
      <c r="H1738" s="618"/>
      <c r="I1738" s="622"/>
      <c r="L1738" s="171">
        <f>205000/500</f>
        <v>410</v>
      </c>
    </row>
    <row r="1739" spans="2:12" ht="23.25" thickBot="1" x14ac:dyDescent="0.25">
      <c r="B1739" s="189" t="s">
        <v>90</v>
      </c>
      <c r="C1739" s="190" t="s">
        <v>91</v>
      </c>
      <c r="D1739" s="190" t="s">
        <v>92</v>
      </c>
      <c r="E1739" s="190" t="s">
        <v>2</v>
      </c>
      <c r="F1739" s="190" t="s">
        <v>93</v>
      </c>
      <c r="G1739" s="190" t="s">
        <v>94</v>
      </c>
      <c r="H1739" s="190" t="s">
        <v>95</v>
      </c>
      <c r="I1739" s="191" t="s">
        <v>96</v>
      </c>
    </row>
    <row r="1740" spans="2:12" ht="36" x14ac:dyDescent="0.2">
      <c r="B1740" s="192">
        <v>1</v>
      </c>
      <c r="C1740" s="193" t="s">
        <v>242</v>
      </c>
      <c r="D1740" s="199" t="s">
        <v>26</v>
      </c>
      <c r="E1740" s="243">
        <f>0.25/2</f>
        <v>0.125</v>
      </c>
      <c r="F1740" s="242">
        <v>0.05</v>
      </c>
      <c r="G1740" s="245">
        <v>6900</v>
      </c>
      <c r="H1740" s="198">
        <f t="shared" ref="H1740:H1748" si="43">(E1740*G1740)+(E1740*G1740*F1740)</f>
        <v>905.625</v>
      </c>
      <c r="I1740" s="623">
        <f>SUM(H1740:H1748)</f>
        <v>27715.625</v>
      </c>
    </row>
    <row r="1741" spans="2:12" ht="36" x14ac:dyDescent="0.2">
      <c r="B1741" s="192">
        <v>2</v>
      </c>
      <c r="C1741" s="193" t="s">
        <v>243</v>
      </c>
      <c r="D1741" s="199" t="s">
        <v>153</v>
      </c>
      <c r="E1741" s="243">
        <v>1</v>
      </c>
      <c r="F1741" s="242">
        <v>0</v>
      </c>
      <c r="G1741" s="197">
        <v>2800</v>
      </c>
      <c r="H1741" s="198">
        <f t="shared" si="43"/>
        <v>2800</v>
      </c>
      <c r="I1741" s="623"/>
    </row>
    <row r="1742" spans="2:12" ht="36" x14ac:dyDescent="0.2">
      <c r="B1742" s="192">
        <v>3</v>
      </c>
      <c r="C1742" s="193" t="s">
        <v>244</v>
      </c>
      <c r="D1742" s="199" t="s">
        <v>153</v>
      </c>
      <c r="E1742" s="243">
        <v>1</v>
      </c>
      <c r="F1742" s="242">
        <v>0</v>
      </c>
      <c r="G1742" s="197">
        <v>2400</v>
      </c>
      <c r="H1742" s="198">
        <f t="shared" si="43"/>
        <v>2400</v>
      </c>
      <c r="I1742" s="623"/>
    </row>
    <row r="1743" spans="2:12" ht="48" x14ac:dyDescent="0.2">
      <c r="B1743" s="192">
        <v>4</v>
      </c>
      <c r="C1743" s="193" t="s">
        <v>245</v>
      </c>
      <c r="D1743" s="199" t="s">
        <v>26</v>
      </c>
      <c r="E1743" s="243">
        <v>6</v>
      </c>
      <c r="F1743" s="260">
        <v>0.05</v>
      </c>
      <c r="G1743" s="197">
        <v>1900</v>
      </c>
      <c r="H1743" s="198">
        <f t="shared" si="43"/>
        <v>11970</v>
      </c>
      <c r="I1743" s="623"/>
    </row>
    <row r="1744" spans="2:12" ht="36" x14ac:dyDescent="0.2">
      <c r="B1744" s="192">
        <v>5</v>
      </c>
      <c r="C1744" s="193" t="s">
        <v>246</v>
      </c>
      <c r="D1744" s="199" t="s">
        <v>153</v>
      </c>
      <c r="E1744" s="243">
        <v>0.1</v>
      </c>
      <c r="F1744" s="260">
        <v>0</v>
      </c>
      <c r="G1744" s="197">
        <v>12900</v>
      </c>
      <c r="H1744" s="198">
        <f t="shared" si="43"/>
        <v>1290</v>
      </c>
      <c r="I1744" s="623"/>
    </row>
    <row r="1745" spans="2:9" ht="36" x14ac:dyDescent="0.2">
      <c r="B1745" s="192">
        <v>6</v>
      </c>
      <c r="C1745" s="193" t="s">
        <v>247</v>
      </c>
      <c r="D1745" s="199" t="s">
        <v>153</v>
      </c>
      <c r="E1745" s="243">
        <v>0.06</v>
      </c>
      <c r="F1745" s="242">
        <v>0</v>
      </c>
      <c r="G1745" s="197">
        <v>80000</v>
      </c>
      <c r="H1745" s="198">
        <f t="shared" si="43"/>
        <v>4800</v>
      </c>
      <c r="I1745" s="623"/>
    </row>
    <row r="1746" spans="2:9" ht="48" x14ac:dyDescent="0.2">
      <c r="B1746" s="192">
        <v>7</v>
      </c>
      <c r="C1746" s="193" t="s">
        <v>248</v>
      </c>
      <c r="D1746" s="199" t="s">
        <v>153</v>
      </c>
      <c r="E1746" s="243">
        <v>0.01</v>
      </c>
      <c r="F1746" s="260">
        <v>0</v>
      </c>
      <c r="G1746" s="197">
        <v>240000</v>
      </c>
      <c r="H1746" s="198">
        <f t="shared" si="43"/>
        <v>2400</v>
      </c>
      <c r="I1746" s="623"/>
    </row>
    <row r="1747" spans="2:9" ht="24" x14ac:dyDescent="0.2">
      <c r="B1747" s="192">
        <v>8</v>
      </c>
      <c r="C1747" s="193" t="s">
        <v>249</v>
      </c>
      <c r="D1747" s="199" t="s">
        <v>153</v>
      </c>
      <c r="E1747" s="243">
        <v>0.01</v>
      </c>
      <c r="F1747" s="260">
        <v>0</v>
      </c>
      <c r="G1747" s="197">
        <v>55000</v>
      </c>
      <c r="H1747" s="198">
        <f t="shared" si="43"/>
        <v>550</v>
      </c>
      <c r="I1747" s="623"/>
    </row>
    <row r="1748" spans="2:9" ht="84.75" thickBot="1" x14ac:dyDescent="0.25">
      <c r="B1748" s="192">
        <v>9</v>
      </c>
      <c r="C1748" s="193" t="s">
        <v>250</v>
      </c>
      <c r="D1748" s="199" t="s">
        <v>153</v>
      </c>
      <c r="E1748" s="243">
        <v>0.01</v>
      </c>
      <c r="F1748" s="201">
        <v>0</v>
      </c>
      <c r="G1748" s="197">
        <v>60000</v>
      </c>
      <c r="H1748" s="198">
        <f t="shared" si="43"/>
        <v>600</v>
      </c>
      <c r="I1748" s="623"/>
    </row>
    <row r="1749" spans="2:9" ht="15.75" thickBot="1" x14ac:dyDescent="0.25">
      <c r="B1749" s="202" t="s">
        <v>90</v>
      </c>
      <c r="C1749" s="202" t="s">
        <v>97</v>
      </c>
      <c r="D1749" s="202" t="s">
        <v>92</v>
      </c>
      <c r="E1749" s="624" t="s">
        <v>2</v>
      </c>
      <c r="F1749" s="625"/>
      <c r="G1749" s="202" t="s">
        <v>98</v>
      </c>
      <c r="H1749" s="202" t="s">
        <v>99</v>
      </c>
      <c r="I1749" s="202" t="s">
        <v>96</v>
      </c>
    </row>
    <row r="1750" spans="2:9" ht="60" x14ac:dyDescent="0.2">
      <c r="B1750" s="192">
        <v>1</v>
      </c>
      <c r="C1750" s="193" t="s">
        <v>149</v>
      </c>
      <c r="D1750" s="194" t="s">
        <v>101</v>
      </c>
      <c r="E1750" s="634">
        <v>0.2</v>
      </c>
      <c r="F1750" s="635"/>
      <c r="G1750" s="203">
        <v>31550</v>
      </c>
      <c r="H1750" s="204">
        <f>G1750*E1750</f>
        <v>6310</v>
      </c>
      <c r="I1750" s="633">
        <f>SUM(H1750:H1751)</f>
        <v>6310</v>
      </c>
    </row>
    <row r="1751" spans="2:9" ht="15" thickBot="1" x14ac:dyDescent="0.25">
      <c r="B1751" s="205">
        <v>2</v>
      </c>
      <c r="C1751" s="206" t="s">
        <v>102</v>
      </c>
      <c r="D1751" s="207"/>
      <c r="E1751" s="636"/>
      <c r="F1751" s="636"/>
      <c r="G1751" s="208"/>
      <c r="H1751" s="209">
        <f>G1751*E1751</f>
        <v>0</v>
      </c>
      <c r="I1751" s="623"/>
    </row>
    <row r="1752" spans="2:9" ht="15.75" thickBot="1" x14ac:dyDescent="0.25">
      <c r="B1752" s="202" t="s">
        <v>90</v>
      </c>
      <c r="C1752" s="202" t="s">
        <v>103</v>
      </c>
      <c r="D1752" s="210" t="s">
        <v>92</v>
      </c>
      <c r="E1752" s="599" t="s">
        <v>2</v>
      </c>
      <c r="F1752" s="600"/>
      <c r="G1752" s="211" t="s">
        <v>94</v>
      </c>
      <c r="H1752" s="202" t="s">
        <v>95</v>
      </c>
      <c r="I1752" s="246" t="s">
        <v>96</v>
      </c>
    </row>
    <row r="1753" spans="2:9" ht="24.75" thickBot="1" x14ac:dyDescent="0.25">
      <c r="B1753" s="192">
        <v>1</v>
      </c>
      <c r="C1753" s="193" t="s">
        <v>104</v>
      </c>
      <c r="D1753" s="194" t="s">
        <v>105</v>
      </c>
      <c r="E1753" s="631">
        <v>1</v>
      </c>
      <c r="F1753" s="632"/>
      <c r="G1753" s="198">
        <f>+ROUND(I1750*10%,0)</f>
        <v>631</v>
      </c>
      <c r="H1753" s="247">
        <f>E1753*G1753</f>
        <v>631</v>
      </c>
      <c r="I1753" s="637">
        <f>SUM(H1753:H1756)</f>
        <v>2231</v>
      </c>
    </row>
    <row r="1754" spans="2:9" ht="24" x14ac:dyDescent="0.2">
      <c r="B1754" s="205">
        <v>2</v>
      </c>
      <c r="C1754" s="213" t="s">
        <v>167</v>
      </c>
      <c r="D1754" s="199" t="s">
        <v>256</v>
      </c>
      <c r="E1754" s="631">
        <v>1</v>
      </c>
      <c r="F1754" s="632"/>
      <c r="G1754" s="198">
        <v>1600</v>
      </c>
      <c r="H1754" s="247">
        <f>E1754*G1754</f>
        <v>1600</v>
      </c>
      <c r="I1754" s="637"/>
    </row>
    <row r="1755" spans="2:9" x14ac:dyDescent="0.2">
      <c r="B1755" s="248">
        <v>4</v>
      </c>
      <c r="C1755" s="249"/>
      <c r="D1755" s="248"/>
      <c r="E1755" s="638"/>
      <c r="F1755" s="639"/>
      <c r="G1755" s="250"/>
      <c r="H1755" s="251">
        <f>E1755*G1755</f>
        <v>0</v>
      </c>
      <c r="I1755" s="637"/>
    </row>
    <row r="1756" spans="2:9" x14ac:dyDescent="0.2">
      <c r="B1756" s="248">
        <v>5</v>
      </c>
      <c r="C1756" s="249"/>
      <c r="D1756" s="248"/>
      <c r="E1756" s="638"/>
      <c r="F1756" s="639"/>
      <c r="G1756" s="250"/>
      <c r="H1756" s="252"/>
      <c r="I1756" s="637"/>
    </row>
    <row r="1757" spans="2:9" ht="15.75" thickBot="1" x14ac:dyDescent="0.25">
      <c r="B1757" s="253" t="s">
        <v>90</v>
      </c>
      <c r="C1757" s="253" t="s">
        <v>106</v>
      </c>
      <c r="D1757" s="253" t="s">
        <v>92</v>
      </c>
      <c r="E1757" s="646" t="s">
        <v>2</v>
      </c>
      <c r="F1757" s="647"/>
      <c r="G1757" s="253" t="s">
        <v>94</v>
      </c>
      <c r="H1757" s="253" t="s">
        <v>99</v>
      </c>
      <c r="I1757" s="253" t="s">
        <v>96</v>
      </c>
    </row>
    <row r="1758" spans="2:9" x14ac:dyDescent="0.2">
      <c r="B1758" s="192">
        <v>1</v>
      </c>
      <c r="C1758" s="193"/>
      <c r="D1758" s="194"/>
      <c r="E1758" s="644"/>
      <c r="F1758" s="645"/>
      <c r="G1758" s="203"/>
      <c r="H1758" s="204">
        <f>+E1758*G1758</f>
        <v>0</v>
      </c>
      <c r="I1758" s="633">
        <f>SUM(H1758:H1759)</f>
        <v>0</v>
      </c>
    </row>
    <row r="1759" spans="2:9" ht="15" thickBot="1" x14ac:dyDescent="0.25">
      <c r="B1759" s="205">
        <v>2</v>
      </c>
      <c r="C1759" s="206" t="s">
        <v>102</v>
      </c>
      <c r="D1759" s="207"/>
      <c r="E1759" s="636"/>
      <c r="F1759" s="636"/>
      <c r="G1759" s="208"/>
      <c r="H1759" s="209">
        <f>G1759*E1759</f>
        <v>0</v>
      </c>
      <c r="I1759" s="623"/>
    </row>
    <row r="1760" spans="2:9" ht="15.75" thickBot="1" x14ac:dyDescent="0.25">
      <c r="B1760" s="217"/>
      <c r="C1760" s="218" t="s">
        <v>109</v>
      </c>
      <c r="D1760" s="219"/>
      <c r="E1760" s="626"/>
      <c r="F1760" s="627"/>
      <c r="G1760" s="220"/>
      <c r="H1760" s="221" t="s">
        <v>102</v>
      </c>
      <c r="I1760" s="222">
        <f>I1740+I1750+I1753+I1758</f>
        <v>36256.625</v>
      </c>
    </row>
    <row r="1761" spans="2:9" x14ac:dyDescent="0.2">
      <c r="B1761" s="223"/>
      <c r="C1761" s="224"/>
      <c r="D1761" s="225"/>
      <c r="E1761" s="225" t="s">
        <v>110</v>
      </c>
      <c r="F1761" s="225"/>
      <c r="G1761" s="226"/>
      <c r="H1761" s="227"/>
      <c r="I1761" s="228"/>
    </row>
    <row r="1762" spans="2:9" x14ac:dyDescent="0.2">
      <c r="B1762" s="229"/>
      <c r="C1762" s="230"/>
      <c r="D1762" s="185"/>
      <c r="E1762" s="185"/>
      <c r="F1762" s="185"/>
      <c r="G1762" s="185"/>
      <c r="H1762" s="186"/>
      <c r="I1762" s="231"/>
    </row>
    <row r="1763" spans="2:9" x14ac:dyDescent="0.2">
      <c r="B1763" s="229"/>
      <c r="C1763" s="232"/>
      <c r="D1763" s="186"/>
      <c r="E1763" s="186"/>
      <c r="F1763" s="185"/>
      <c r="G1763" s="185"/>
      <c r="H1763" s="186"/>
      <c r="I1763" s="233"/>
    </row>
    <row r="1764" spans="2:9" x14ac:dyDescent="0.2">
      <c r="B1764" s="234"/>
      <c r="C1764" s="185"/>
      <c r="D1764" s="186"/>
      <c r="E1764" s="186"/>
      <c r="F1764" s="628" t="s">
        <v>111</v>
      </c>
      <c r="G1764" s="628"/>
      <c r="H1764" s="628"/>
      <c r="I1764" s="235"/>
    </row>
    <row r="1765" spans="2:9" x14ac:dyDescent="0.2">
      <c r="B1765" s="234"/>
      <c r="C1765" s="236"/>
      <c r="D1765" s="186"/>
      <c r="E1765" s="186"/>
      <c r="F1765" s="236"/>
      <c r="G1765" s="236"/>
      <c r="H1765" s="236"/>
      <c r="I1765" s="233"/>
    </row>
    <row r="1766" spans="2:9" ht="15.75" thickBot="1" x14ac:dyDescent="0.25">
      <c r="B1766" s="237"/>
      <c r="C1766" s="238" t="s">
        <v>112</v>
      </c>
      <c r="D1766" s="238"/>
      <c r="E1766" s="238"/>
      <c r="F1766" s="629" t="s">
        <v>113</v>
      </c>
      <c r="G1766" s="630"/>
      <c r="H1766" s="630"/>
      <c r="I1766" s="239"/>
    </row>
    <row r="1768" spans="2:9" ht="15" thickBot="1" x14ac:dyDescent="0.25"/>
    <row r="1769" spans="2:9" ht="15.75" x14ac:dyDescent="0.2">
      <c r="B1769" s="172"/>
      <c r="C1769" s="173"/>
      <c r="D1769" s="601" t="s">
        <v>0</v>
      </c>
      <c r="E1769" s="602"/>
      <c r="F1769" s="602"/>
      <c r="G1769" s="602"/>
      <c r="H1769" s="602"/>
      <c r="I1769" s="603"/>
    </row>
    <row r="1770" spans="2:9" ht="15.75" x14ac:dyDescent="0.2">
      <c r="B1770" s="174"/>
      <c r="C1770" s="175"/>
      <c r="D1770" s="604"/>
      <c r="E1770" s="605"/>
      <c r="F1770" s="605"/>
      <c r="G1770" s="605"/>
      <c r="H1770" s="605"/>
      <c r="I1770" s="606"/>
    </row>
    <row r="1771" spans="2:9" ht="15.75" x14ac:dyDescent="0.2">
      <c r="B1771" s="174"/>
      <c r="C1771" s="175"/>
      <c r="D1771" s="604"/>
      <c r="E1771" s="607"/>
      <c r="F1771" s="607"/>
      <c r="G1771" s="607"/>
      <c r="H1771" s="607"/>
      <c r="I1771" s="606"/>
    </row>
    <row r="1772" spans="2:9" ht="15.75" x14ac:dyDescent="0.2">
      <c r="B1772" s="174"/>
      <c r="C1772" s="175"/>
      <c r="D1772" s="176" t="s">
        <v>81</v>
      </c>
      <c r="E1772" s="177"/>
      <c r="F1772" s="177"/>
      <c r="G1772" s="177"/>
      <c r="H1772" s="177"/>
      <c r="I1772" s="175"/>
    </row>
    <row r="1773" spans="2:9" ht="15.75" x14ac:dyDescent="0.2">
      <c r="B1773" s="174"/>
      <c r="C1773" s="175"/>
      <c r="D1773" s="176" t="s">
        <v>82</v>
      </c>
      <c r="E1773" s="177"/>
      <c r="F1773" s="177"/>
      <c r="G1773" s="177"/>
      <c r="H1773" s="177"/>
      <c r="I1773" s="175"/>
    </row>
    <row r="1774" spans="2:9" ht="21" thickBot="1" x14ac:dyDescent="0.25">
      <c r="B1774" s="178"/>
      <c r="C1774" s="179"/>
      <c r="D1774" s="180" t="s">
        <v>83</v>
      </c>
      <c r="E1774" s="181"/>
      <c r="F1774" s="181"/>
      <c r="G1774" s="181"/>
      <c r="H1774" s="181"/>
      <c r="I1774" s="182"/>
    </row>
    <row r="1775" spans="2:9" ht="15" x14ac:dyDescent="0.25">
      <c r="B1775" s="183" t="s">
        <v>84</v>
      </c>
      <c r="C1775" s="258">
        <v>12.3</v>
      </c>
      <c r="D1775" s="185"/>
      <c r="E1775" s="185"/>
      <c r="F1775" s="185"/>
      <c r="G1775" s="185"/>
      <c r="H1775" s="186"/>
      <c r="I1775" s="187"/>
    </row>
    <row r="1776" spans="2:9" ht="15" thickBot="1" x14ac:dyDescent="0.25">
      <c r="B1776" s="188" t="s">
        <v>85</v>
      </c>
      <c r="C1776" s="608" t="s">
        <v>241</v>
      </c>
      <c r="D1776" s="608"/>
      <c r="E1776" s="608"/>
      <c r="F1776" s="608"/>
      <c r="G1776" s="608"/>
      <c r="H1776" s="608"/>
      <c r="I1776" s="609"/>
    </row>
    <row r="1777" spans="2:9" ht="15.75" thickBot="1" x14ac:dyDescent="0.25">
      <c r="B1777" s="610" t="s">
        <v>86</v>
      </c>
      <c r="C1777" s="602"/>
      <c r="D1777" s="602"/>
      <c r="E1777" s="602"/>
      <c r="F1777" s="602"/>
      <c r="G1777" s="602"/>
      <c r="H1777" s="602"/>
      <c r="I1777" s="603"/>
    </row>
    <row r="1778" spans="2:9" ht="18.75" customHeight="1" x14ac:dyDescent="0.2">
      <c r="B1778" s="611" t="s">
        <v>87</v>
      </c>
      <c r="C1778" s="613" t="s">
        <v>275</v>
      </c>
      <c r="D1778" s="614"/>
      <c r="E1778" s="614"/>
      <c r="F1778" s="617" t="s">
        <v>88</v>
      </c>
      <c r="G1778" s="619" t="s">
        <v>34</v>
      </c>
      <c r="H1778" s="617" t="s">
        <v>158</v>
      </c>
      <c r="I1778" s="621" t="s">
        <v>240</v>
      </c>
    </row>
    <row r="1779" spans="2:9" ht="39" customHeight="1" thickBot="1" x14ac:dyDescent="0.25">
      <c r="B1779" s="612"/>
      <c r="C1779" s="615"/>
      <c r="D1779" s="616"/>
      <c r="E1779" s="616"/>
      <c r="F1779" s="618"/>
      <c r="G1779" s="620"/>
      <c r="H1779" s="618"/>
      <c r="I1779" s="622"/>
    </row>
    <row r="1780" spans="2:9" ht="23.25" thickBot="1" x14ac:dyDescent="0.25">
      <c r="B1780" s="189" t="s">
        <v>90</v>
      </c>
      <c r="C1780" s="190" t="s">
        <v>91</v>
      </c>
      <c r="D1780" s="190" t="s">
        <v>92</v>
      </c>
      <c r="E1780" s="190" t="s">
        <v>2</v>
      </c>
      <c r="F1780" s="190" t="s">
        <v>93</v>
      </c>
      <c r="G1780" s="190" t="s">
        <v>94</v>
      </c>
      <c r="H1780" s="190" t="s">
        <v>95</v>
      </c>
      <c r="I1780" s="191" t="s">
        <v>96</v>
      </c>
    </row>
    <row r="1781" spans="2:9" ht="36" x14ac:dyDescent="0.2">
      <c r="B1781" s="192">
        <v>1</v>
      </c>
      <c r="C1781" s="270" t="s">
        <v>276</v>
      </c>
      <c r="D1781" s="199" t="s">
        <v>26</v>
      </c>
      <c r="E1781" s="243">
        <v>36</v>
      </c>
      <c r="F1781" s="242">
        <v>0.05</v>
      </c>
      <c r="G1781" s="271">
        <v>3064</v>
      </c>
      <c r="H1781" s="198">
        <f t="shared" ref="H1781:H1789" si="44">(E1781*G1781)+(E1781*G1781*F1781)</f>
        <v>115819.2</v>
      </c>
      <c r="I1781" s="623">
        <f>SUM(H1781:H1789)</f>
        <v>400463.7</v>
      </c>
    </row>
    <row r="1782" spans="2:9" ht="24" x14ac:dyDescent="0.2">
      <c r="B1782" s="192">
        <v>2</v>
      </c>
      <c r="C1782" s="272" t="s">
        <v>277</v>
      </c>
      <c r="D1782" s="199" t="s">
        <v>7</v>
      </c>
      <c r="E1782" s="243">
        <v>12</v>
      </c>
      <c r="F1782" s="242">
        <v>0.05</v>
      </c>
      <c r="G1782" s="271">
        <f>42000/3</f>
        <v>14000</v>
      </c>
      <c r="H1782" s="198">
        <f t="shared" si="44"/>
        <v>176400</v>
      </c>
      <c r="I1782" s="623"/>
    </row>
    <row r="1783" spans="2:9" ht="24" x14ac:dyDescent="0.2">
      <c r="B1783" s="192">
        <v>3</v>
      </c>
      <c r="C1783" s="272" t="s">
        <v>278</v>
      </c>
      <c r="D1783" s="199" t="s">
        <v>279</v>
      </c>
      <c r="E1783" s="243">
        <v>4</v>
      </c>
      <c r="F1783" s="242">
        <v>0.05</v>
      </c>
      <c r="G1783" s="271">
        <v>2850</v>
      </c>
      <c r="H1783" s="198">
        <f t="shared" si="44"/>
        <v>11970</v>
      </c>
      <c r="I1783" s="623"/>
    </row>
    <row r="1784" spans="2:9" ht="24" x14ac:dyDescent="0.2">
      <c r="B1784" s="192">
        <v>4</v>
      </c>
      <c r="C1784" s="272" t="s">
        <v>280</v>
      </c>
      <c r="D1784" s="199" t="s">
        <v>279</v>
      </c>
      <c r="E1784" s="243">
        <v>4</v>
      </c>
      <c r="F1784" s="242">
        <v>0.05</v>
      </c>
      <c r="G1784" s="271">
        <v>2500</v>
      </c>
      <c r="H1784" s="198">
        <f t="shared" si="44"/>
        <v>10500</v>
      </c>
      <c r="I1784" s="623"/>
    </row>
    <row r="1785" spans="2:9" ht="36" x14ac:dyDescent="0.2">
      <c r="B1785" s="192">
        <v>5</v>
      </c>
      <c r="C1785" s="272" t="s">
        <v>281</v>
      </c>
      <c r="D1785" s="199" t="s">
        <v>279</v>
      </c>
      <c r="E1785" s="243">
        <v>6</v>
      </c>
      <c r="F1785" s="242">
        <v>0.05</v>
      </c>
      <c r="G1785" s="271">
        <v>2500</v>
      </c>
      <c r="H1785" s="198">
        <f t="shared" si="44"/>
        <v>15750</v>
      </c>
      <c r="I1785" s="623"/>
    </row>
    <row r="1786" spans="2:9" x14ac:dyDescent="0.2">
      <c r="B1786" s="192">
        <v>6</v>
      </c>
      <c r="C1786" s="272" t="s">
        <v>282</v>
      </c>
      <c r="D1786" s="199" t="s">
        <v>279</v>
      </c>
      <c r="E1786" s="243">
        <v>4</v>
      </c>
      <c r="F1786" s="242">
        <v>0.05</v>
      </c>
      <c r="G1786" s="271">
        <v>16300</v>
      </c>
      <c r="H1786" s="198">
        <f t="shared" si="44"/>
        <v>68460</v>
      </c>
      <c r="I1786" s="623"/>
    </row>
    <row r="1787" spans="2:9" ht="36" x14ac:dyDescent="0.2">
      <c r="B1787" s="192">
        <v>7</v>
      </c>
      <c r="C1787" s="272" t="s">
        <v>283</v>
      </c>
      <c r="D1787" s="199" t="s">
        <v>279</v>
      </c>
      <c r="E1787" s="243">
        <v>0.1</v>
      </c>
      <c r="F1787" s="242">
        <v>0.05</v>
      </c>
      <c r="G1787" s="271">
        <v>14900</v>
      </c>
      <c r="H1787" s="198">
        <f t="shared" si="44"/>
        <v>1564.5</v>
      </c>
      <c r="I1787" s="623"/>
    </row>
    <row r="1788" spans="2:9" x14ac:dyDescent="0.2">
      <c r="B1788" s="192">
        <v>8</v>
      </c>
      <c r="C1788" s="193"/>
      <c r="D1788" s="199"/>
      <c r="E1788" s="243"/>
      <c r="F1788" s="260"/>
      <c r="G1788" s="197"/>
      <c r="H1788" s="198">
        <f t="shared" si="44"/>
        <v>0</v>
      </c>
      <c r="I1788" s="623"/>
    </row>
    <row r="1789" spans="2:9" ht="15" thickBot="1" x14ac:dyDescent="0.25">
      <c r="B1789" s="192">
        <v>9</v>
      </c>
      <c r="C1789" s="193"/>
      <c r="D1789" s="199"/>
      <c r="E1789" s="243"/>
      <c r="F1789" s="201"/>
      <c r="G1789" s="197"/>
      <c r="H1789" s="198">
        <f t="shared" si="44"/>
        <v>0</v>
      </c>
      <c r="I1789" s="623"/>
    </row>
    <row r="1790" spans="2:9" ht="15.75" thickBot="1" x14ac:dyDescent="0.25">
      <c r="B1790" s="202" t="s">
        <v>90</v>
      </c>
      <c r="C1790" s="202" t="s">
        <v>97</v>
      </c>
      <c r="D1790" s="202" t="s">
        <v>92</v>
      </c>
      <c r="E1790" s="624" t="s">
        <v>2</v>
      </c>
      <c r="F1790" s="625"/>
      <c r="G1790" s="202" t="s">
        <v>98</v>
      </c>
      <c r="H1790" s="202" t="s">
        <v>99</v>
      </c>
      <c r="I1790" s="202" t="s">
        <v>96</v>
      </c>
    </row>
    <row r="1791" spans="2:9" ht="60" x14ac:dyDescent="0.2">
      <c r="B1791" s="192">
        <v>1</v>
      </c>
      <c r="C1791" s="193" t="s">
        <v>149</v>
      </c>
      <c r="D1791" s="194" t="s">
        <v>101</v>
      </c>
      <c r="E1791" s="634">
        <v>4</v>
      </c>
      <c r="F1791" s="635"/>
      <c r="G1791" s="203">
        <v>31550</v>
      </c>
      <c r="H1791" s="204">
        <f>G1791*E1791</f>
        <v>126200</v>
      </c>
      <c r="I1791" s="633">
        <f>SUM(H1791:H1792)</f>
        <v>126200</v>
      </c>
    </row>
    <row r="1792" spans="2:9" ht="15" thickBot="1" x14ac:dyDescent="0.25">
      <c r="B1792" s="205">
        <v>2</v>
      </c>
      <c r="C1792" s="206" t="s">
        <v>102</v>
      </c>
      <c r="D1792" s="207"/>
      <c r="E1792" s="636"/>
      <c r="F1792" s="636"/>
      <c r="G1792" s="208"/>
      <c r="H1792" s="209">
        <f>G1792*E1792</f>
        <v>0</v>
      </c>
      <c r="I1792" s="623"/>
    </row>
    <row r="1793" spans="2:10" ht="15.75" thickBot="1" x14ac:dyDescent="0.25">
      <c r="B1793" s="202" t="s">
        <v>90</v>
      </c>
      <c r="C1793" s="202" t="s">
        <v>103</v>
      </c>
      <c r="D1793" s="210" t="s">
        <v>92</v>
      </c>
      <c r="E1793" s="599" t="s">
        <v>2</v>
      </c>
      <c r="F1793" s="600"/>
      <c r="G1793" s="211" t="s">
        <v>94</v>
      </c>
      <c r="H1793" s="202" t="s">
        <v>95</v>
      </c>
      <c r="I1793" s="246" t="s">
        <v>96</v>
      </c>
    </row>
    <row r="1794" spans="2:10" ht="24.75" thickBot="1" x14ac:dyDescent="0.25">
      <c r="B1794" s="192">
        <v>1</v>
      </c>
      <c r="C1794" s="193" t="s">
        <v>104</v>
      </c>
      <c r="D1794" s="194" t="s">
        <v>105</v>
      </c>
      <c r="E1794" s="631">
        <v>1</v>
      </c>
      <c r="F1794" s="632"/>
      <c r="G1794" s="198">
        <f>+ROUND(I1791*10%,0)</f>
        <v>12620</v>
      </c>
      <c r="H1794" s="247">
        <f>E1794*G1794</f>
        <v>12620</v>
      </c>
      <c r="I1794" s="637">
        <f>SUM(H1794:H1798)</f>
        <v>14220</v>
      </c>
    </row>
    <row r="1795" spans="2:10" ht="24" x14ac:dyDescent="0.2">
      <c r="B1795" s="205">
        <v>2</v>
      </c>
      <c r="C1795" s="213" t="s">
        <v>167</v>
      </c>
      <c r="D1795" s="199" t="s">
        <v>256</v>
      </c>
      <c r="E1795" s="631">
        <v>1</v>
      </c>
      <c r="F1795" s="632"/>
      <c r="G1795" s="198">
        <v>1600</v>
      </c>
      <c r="H1795" s="247">
        <f>E1795*G1795</f>
        <v>1600</v>
      </c>
      <c r="I1795" s="637"/>
    </row>
    <row r="1796" spans="2:10" x14ac:dyDescent="0.2">
      <c r="B1796" s="255">
        <v>3</v>
      </c>
      <c r="C1796" s="249"/>
      <c r="D1796" s="199"/>
      <c r="E1796" s="638"/>
      <c r="F1796" s="639"/>
      <c r="G1796" s="250"/>
      <c r="H1796" s="251"/>
      <c r="I1796" s="637"/>
    </row>
    <row r="1797" spans="2:10" x14ac:dyDescent="0.2">
      <c r="B1797" s="248">
        <v>4</v>
      </c>
      <c r="C1797" s="249"/>
      <c r="D1797" s="248"/>
      <c r="E1797" s="638"/>
      <c r="F1797" s="639"/>
      <c r="G1797" s="250"/>
      <c r="H1797" s="251">
        <f>E1797*G1797</f>
        <v>0</v>
      </c>
      <c r="I1797" s="637"/>
    </row>
    <row r="1798" spans="2:10" x14ac:dyDescent="0.2">
      <c r="B1798" s="248">
        <v>5</v>
      </c>
      <c r="C1798" s="249"/>
      <c r="D1798" s="248"/>
      <c r="E1798" s="638"/>
      <c r="F1798" s="639"/>
      <c r="G1798" s="250"/>
      <c r="H1798" s="252"/>
      <c r="I1798" s="637"/>
    </row>
    <row r="1799" spans="2:10" ht="15.75" thickBot="1" x14ac:dyDescent="0.25">
      <c r="B1799" s="253" t="s">
        <v>90</v>
      </c>
      <c r="C1799" s="253" t="s">
        <v>106</v>
      </c>
      <c r="D1799" s="253" t="s">
        <v>92</v>
      </c>
      <c r="E1799" s="646" t="s">
        <v>2</v>
      </c>
      <c r="F1799" s="647"/>
      <c r="G1799" s="253" t="s">
        <v>94</v>
      </c>
      <c r="H1799" s="253" t="s">
        <v>99</v>
      </c>
      <c r="I1799" s="253" t="s">
        <v>96</v>
      </c>
    </row>
    <row r="1800" spans="2:10" x14ac:dyDescent="0.2">
      <c r="B1800" s="192">
        <v>1</v>
      </c>
      <c r="C1800" s="193"/>
      <c r="D1800" s="194"/>
      <c r="E1800" s="644"/>
      <c r="F1800" s="645"/>
      <c r="G1800" s="203"/>
      <c r="H1800" s="204">
        <f>+E1800*G1800</f>
        <v>0</v>
      </c>
      <c r="I1800" s="633">
        <f>SUM(H1800:H1801)</f>
        <v>0</v>
      </c>
    </row>
    <row r="1801" spans="2:10" ht="15" thickBot="1" x14ac:dyDescent="0.25">
      <c r="B1801" s="205">
        <v>2</v>
      </c>
      <c r="C1801" s="206" t="s">
        <v>102</v>
      </c>
      <c r="D1801" s="207"/>
      <c r="E1801" s="636"/>
      <c r="F1801" s="636"/>
      <c r="G1801" s="208"/>
      <c r="H1801" s="209">
        <f>G1801*E1801</f>
        <v>0</v>
      </c>
      <c r="I1801" s="623"/>
      <c r="J1801" s="244"/>
    </row>
    <row r="1802" spans="2:10" ht="15.75" thickBot="1" x14ac:dyDescent="0.25">
      <c r="B1802" s="217"/>
      <c r="C1802" s="218" t="s">
        <v>109</v>
      </c>
      <c r="D1802" s="219"/>
      <c r="E1802" s="626"/>
      <c r="F1802" s="627"/>
      <c r="G1802" s="220"/>
      <c r="H1802" s="221" t="s">
        <v>102</v>
      </c>
      <c r="I1802" s="222">
        <f>I1781+I1791+I1794+I1800</f>
        <v>540883.69999999995</v>
      </c>
    </row>
    <row r="1803" spans="2:10" x14ac:dyDescent="0.2">
      <c r="B1803" s="223"/>
      <c r="C1803" s="224"/>
      <c r="D1803" s="225"/>
      <c r="E1803" s="225" t="s">
        <v>110</v>
      </c>
      <c r="F1803" s="225"/>
      <c r="G1803" s="226"/>
      <c r="H1803" s="227"/>
      <c r="I1803" s="228"/>
    </row>
    <row r="1804" spans="2:10" x14ac:dyDescent="0.2">
      <c r="B1804" s="229"/>
      <c r="C1804" s="230"/>
      <c r="D1804" s="185"/>
      <c r="E1804" s="185"/>
      <c r="F1804" s="185"/>
      <c r="G1804" s="185"/>
      <c r="H1804" s="186"/>
      <c r="I1804" s="231"/>
    </row>
    <row r="1805" spans="2:10" x14ac:dyDescent="0.2">
      <c r="B1805" s="229"/>
      <c r="C1805" s="232"/>
      <c r="D1805" s="186"/>
      <c r="E1805" s="186"/>
      <c r="F1805" s="185"/>
      <c r="G1805" s="185"/>
      <c r="H1805" s="186"/>
      <c r="I1805" s="233"/>
    </row>
    <row r="1806" spans="2:10" x14ac:dyDescent="0.2">
      <c r="B1806" s="234"/>
      <c r="C1806" s="185"/>
      <c r="D1806" s="186"/>
      <c r="E1806" s="186"/>
      <c r="F1806" s="628" t="s">
        <v>111</v>
      </c>
      <c r="G1806" s="628"/>
      <c r="H1806" s="628"/>
      <c r="I1806" s="235"/>
    </row>
    <row r="1807" spans="2:10" x14ac:dyDescent="0.2">
      <c r="B1807" s="234"/>
      <c r="C1807" s="236"/>
      <c r="D1807" s="186"/>
      <c r="E1807" s="186"/>
      <c r="F1807" s="236"/>
      <c r="G1807" s="236"/>
      <c r="H1807" s="236"/>
      <c r="I1807" s="233"/>
    </row>
    <row r="1808" spans="2:10" ht="15.75" thickBot="1" x14ac:dyDescent="0.25">
      <c r="B1808" s="237"/>
      <c r="C1808" s="238" t="s">
        <v>112</v>
      </c>
      <c r="D1808" s="238"/>
      <c r="E1808" s="238"/>
      <c r="F1808" s="629" t="s">
        <v>113</v>
      </c>
      <c r="G1808" s="630"/>
      <c r="H1808" s="630"/>
      <c r="I1808" s="239"/>
    </row>
    <row r="1810" spans="2:9" ht="15" thickBot="1" x14ac:dyDescent="0.25"/>
    <row r="1811" spans="2:9" ht="15.75" x14ac:dyDescent="0.2">
      <c r="B1811" s="172"/>
      <c r="C1811" s="173"/>
      <c r="D1811" s="601" t="s">
        <v>0</v>
      </c>
      <c r="E1811" s="602"/>
      <c r="F1811" s="602"/>
      <c r="G1811" s="602"/>
      <c r="H1811" s="602"/>
      <c r="I1811" s="603"/>
    </row>
    <row r="1812" spans="2:9" ht="15.75" x14ac:dyDescent="0.2">
      <c r="B1812" s="174"/>
      <c r="C1812" s="175"/>
      <c r="D1812" s="604"/>
      <c r="E1812" s="605"/>
      <c r="F1812" s="605"/>
      <c r="G1812" s="605"/>
      <c r="H1812" s="605"/>
      <c r="I1812" s="606"/>
    </row>
    <row r="1813" spans="2:9" ht="15.75" x14ac:dyDescent="0.2">
      <c r="B1813" s="174"/>
      <c r="C1813" s="175"/>
      <c r="D1813" s="604"/>
      <c r="E1813" s="607"/>
      <c r="F1813" s="607"/>
      <c r="G1813" s="607"/>
      <c r="H1813" s="607"/>
      <c r="I1813" s="606"/>
    </row>
    <row r="1814" spans="2:9" ht="15.75" x14ac:dyDescent="0.2">
      <c r="B1814" s="174"/>
      <c r="C1814" s="175"/>
      <c r="D1814" s="176" t="s">
        <v>81</v>
      </c>
      <c r="E1814" s="177"/>
      <c r="F1814" s="177"/>
      <c r="G1814" s="177"/>
      <c r="H1814" s="177"/>
      <c r="I1814" s="175"/>
    </row>
    <row r="1815" spans="2:9" ht="15.75" x14ac:dyDescent="0.2">
      <c r="B1815" s="174"/>
      <c r="C1815" s="175"/>
      <c r="D1815" s="176" t="s">
        <v>82</v>
      </c>
      <c r="E1815" s="177"/>
      <c r="F1815" s="177"/>
      <c r="G1815" s="177"/>
      <c r="H1815" s="177"/>
      <c r="I1815" s="175"/>
    </row>
    <row r="1816" spans="2:9" ht="21" thickBot="1" x14ac:dyDescent="0.25">
      <c r="B1816" s="178"/>
      <c r="C1816" s="179"/>
      <c r="D1816" s="180" t="s">
        <v>83</v>
      </c>
      <c r="E1816" s="181"/>
      <c r="F1816" s="181"/>
      <c r="G1816" s="181"/>
      <c r="H1816" s="181"/>
      <c r="I1816" s="182"/>
    </row>
    <row r="1817" spans="2:9" ht="15" x14ac:dyDescent="0.25">
      <c r="B1817" s="183" t="s">
        <v>84</v>
      </c>
      <c r="C1817" s="258">
        <v>12.4</v>
      </c>
      <c r="D1817" s="185"/>
      <c r="E1817" s="185"/>
      <c r="F1817" s="185"/>
      <c r="G1817" s="185"/>
      <c r="H1817" s="186"/>
      <c r="I1817" s="187"/>
    </row>
    <row r="1818" spans="2:9" ht="15" thickBot="1" x14ac:dyDescent="0.25">
      <c r="B1818" s="188" t="s">
        <v>85</v>
      </c>
      <c r="C1818" s="608" t="s">
        <v>241</v>
      </c>
      <c r="D1818" s="608"/>
      <c r="E1818" s="608"/>
      <c r="F1818" s="608"/>
      <c r="G1818" s="608"/>
      <c r="H1818" s="608"/>
      <c r="I1818" s="609"/>
    </row>
    <row r="1819" spans="2:9" ht="15.75" thickBot="1" x14ac:dyDescent="0.25">
      <c r="B1819" s="610" t="s">
        <v>86</v>
      </c>
      <c r="C1819" s="602"/>
      <c r="D1819" s="602"/>
      <c r="E1819" s="602"/>
      <c r="F1819" s="602"/>
      <c r="G1819" s="602"/>
      <c r="H1819" s="602"/>
      <c r="I1819" s="603"/>
    </row>
    <row r="1820" spans="2:9" x14ac:dyDescent="0.2">
      <c r="B1820" s="611" t="s">
        <v>87</v>
      </c>
      <c r="C1820" s="613" t="s">
        <v>270</v>
      </c>
      <c r="D1820" s="614"/>
      <c r="E1820" s="614"/>
      <c r="F1820" s="617" t="s">
        <v>88</v>
      </c>
      <c r="G1820" s="619" t="s">
        <v>34</v>
      </c>
      <c r="H1820" s="617" t="s">
        <v>158</v>
      </c>
      <c r="I1820" s="621" t="s">
        <v>240</v>
      </c>
    </row>
    <row r="1821" spans="2:9" ht="15" thickBot="1" x14ac:dyDescent="0.25">
      <c r="B1821" s="612"/>
      <c r="C1821" s="615"/>
      <c r="D1821" s="616"/>
      <c r="E1821" s="616"/>
      <c r="F1821" s="618"/>
      <c r="G1821" s="620"/>
      <c r="H1821" s="618"/>
      <c r="I1821" s="622"/>
    </row>
    <row r="1822" spans="2:9" ht="23.25" thickBot="1" x14ac:dyDescent="0.25">
      <c r="B1822" s="189" t="s">
        <v>90</v>
      </c>
      <c r="C1822" s="190" t="s">
        <v>91</v>
      </c>
      <c r="D1822" s="190" t="s">
        <v>92</v>
      </c>
      <c r="E1822" s="190" t="s">
        <v>2</v>
      </c>
      <c r="F1822" s="190" t="s">
        <v>93</v>
      </c>
      <c r="G1822" s="190" t="s">
        <v>94</v>
      </c>
      <c r="H1822" s="190" t="s">
        <v>95</v>
      </c>
      <c r="I1822" s="191" t="s">
        <v>96</v>
      </c>
    </row>
    <row r="1823" spans="2:9" ht="36" x14ac:dyDescent="0.2">
      <c r="B1823" s="192">
        <v>1</v>
      </c>
      <c r="C1823" s="273" t="s">
        <v>284</v>
      </c>
      <c r="D1823" s="274" t="s">
        <v>279</v>
      </c>
      <c r="E1823" s="275">
        <v>1</v>
      </c>
      <c r="F1823" s="276">
        <v>0</v>
      </c>
      <c r="G1823" s="271">
        <v>18000</v>
      </c>
      <c r="H1823" s="198">
        <f t="shared" ref="H1823:H1831" si="45">(E1823*G1823)+(E1823*G1823*F1823)</f>
        <v>18000</v>
      </c>
      <c r="I1823" s="623">
        <f>SUM(H1823:H1831)</f>
        <v>69701.5</v>
      </c>
    </row>
    <row r="1824" spans="2:9" ht="24" x14ac:dyDescent="0.2">
      <c r="B1824" s="192">
        <v>2</v>
      </c>
      <c r="C1824" s="273" t="s">
        <v>285</v>
      </c>
      <c r="D1824" s="277" t="s">
        <v>73</v>
      </c>
      <c r="E1824" s="278">
        <v>12.5</v>
      </c>
      <c r="F1824" s="276">
        <v>0</v>
      </c>
      <c r="G1824" s="271">
        <v>3064</v>
      </c>
      <c r="H1824" s="198">
        <f t="shared" si="45"/>
        <v>38300</v>
      </c>
      <c r="I1824" s="623"/>
    </row>
    <row r="1825" spans="2:9" ht="36" x14ac:dyDescent="0.2">
      <c r="B1825" s="192">
        <v>3</v>
      </c>
      <c r="C1825" s="273" t="s">
        <v>286</v>
      </c>
      <c r="D1825" s="274" t="s">
        <v>279</v>
      </c>
      <c r="E1825" s="275">
        <v>1</v>
      </c>
      <c r="F1825" s="276">
        <v>0</v>
      </c>
      <c r="G1825" s="271">
        <v>1000</v>
      </c>
      <c r="H1825" s="198">
        <f t="shared" si="45"/>
        <v>1000</v>
      </c>
      <c r="I1825" s="623"/>
    </row>
    <row r="1826" spans="2:9" ht="24" x14ac:dyDescent="0.2">
      <c r="B1826" s="192">
        <v>4</v>
      </c>
      <c r="C1826" s="273" t="s">
        <v>287</v>
      </c>
      <c r="D1826" s="274" t="s">
        <v>7</v>
      </c>
      <c r="E1826" s="278">
        <v>1.8</v>
      </c>
      <c r="F1826" s="276">
        <v>0</v>
      </c>
      <c r="G1826" s="271">
        <v>4000</v>
      </c>
      <c r="H1826" s="198">
        <f t="shared" si="45"/>
        <v>7200</v>
      </c>
      <c r="I1826" s="623"/>
    </row>
    <row r="1827" spans="2:9" ht="24" x14ac:dyDescent="0.2">
      <c r="B1827" s="192">
        <v>5</v>
      </c>
      <c r="C1827" s="273" t="s">
        <v>288</v>
      </c>
      <c r="D1827" s="274" t="s">
        <v>279</v>
      </c>
      <c r="E1827" s="278">
        <v>2</v>
      </c>
      <c r="F1827" s="276">
        <v>0</v>
      </c>
      <c r="G1827" s="271">
        <v>1700</v>
      </c>
      <c r="H1827" s="198">
        <f t="shared" si="45"/>
        <v>3400</v>
      </c>
      <c r="I1827" s="623"/>
    </row>
    <row r="1828" spans="2:9" ht="36" x14ac:dyDescent="0.2">
      <c r="B1828" s="192">
        <v>6</v>
      </c>
      <c r="C1828" s="273" t="s">
        <v>289</v>
      </c>
      <c r="D1828" s="274" t="s">
        <v>279</v>
      </c>
      <c r="E1828" s="275">
        <v>2</v>
      </c>
      <c r="F1828" s="276">
        <v>0</v>
      </c>
      <c r="G1828" s="271">
        <v>570</v>
      </c>
      <c r="H1828" s="198">
        <f t="shared" si="45"/>
        <v>1140</v>
      </c>
      <c r="I1828" s="623"/>
    </row>
    <row r="1829" spans="2:9" ht="24" x14ac:dyDescent="0.2">
      <c r="B1829" s="192">
        <v>7</v>
      </c>
      <c r="C1829" s="273" t="s">
        <v>152</v>
      </c>
      <c r="D1829" s="277" t="s">
        <v>290</v>
      </c>
      <c r="E1829" s="278">
        <v>0.03</v>
      </c>
      <c r="F1829" s="276">
        <v>0.05</v>
      </c>
      <c r="G1829" s="271">
        <v>21000</v>
      </c>
      <c r="H1829" s="198">
        <f t="shared" si="45"/>
        <v>661.5</v>
      </c>
      <c r="I1829" s="623"/>
    </row>
    <row r="1830" spans="2:9" x14ac:dyDescent="0.2">
      <c r="B1830" s="192">
        <v>8</v>
      </c>
      <c r="C1830" s="193"/>
      <c r="D1830" s="199"/>
      <c r="E1830" s="243"/>
      <c r="F1830" s="260"/>
      <c r="G1830" s="197"/>
      <c r="H1830" s="198">
        <f t="shared" si="45"/>
        <v>0</v>
      </c>
      <c r="I1830" s="623"/>
    </row>
    <row r="1831" spans="2:9" ht="15" thickBot="1" x14ac:dyDescent="0.25">
      <c r="B1831" s="192">
        <v>9</v>
      </c>
      <c r="C1831" s="193"/>
      <c r="D1831" s="199"/>
      <c r="E1831" s="243"/>
      <c r="F1831" s="201"/>
      <c r="G1831" s="197"/>
      <c r="H1831" s="198">
        <f t="shared" si="45"/>
        <v>0</v>
      </c>
      <c r="I1831" s="623"/>
    </row>
    <row r="1832" spans="2:9" ht="15.75" thickBot="1" x14ac:dyDescent="0.25">
      <c r="B1832" s="202" t="s">
        <v>90</v>
      </c>
      <c r="C1832" s="202" t="s">
        <v>97</v>
      </c>
      <c r="D1832" s="202" t="s">
        <v>92</v>
      </c>
      <c r="E1832" s="624" t="s">
        <v>2</v>
      </c>
      <c r="F1832" s="625"/>
      <c r="G1832" s="202" t="s">
        <v>98</v>
      </c>
      <c r="H1832" s="202" t="s">
        <v>99</v>
      </c>
      <c r="I1832" s="202" t="s">
        <v>96</v>
      </c>
    </row>
    <row r="1833" spans="2:9" ht="60" x14ac:dyDescent="0.2">
      <c r="B1833" s="192">
        <v>1</v>
      </c>
      <c r="C1833" s="193" t="s">
        <v>149</v>
      </c>
      <c r="D1833" s="194" t="s">
        <v>101</v>
      </c>
      <c r="E1833" s="634">
        <v>1</v>
      </c>
      <c r="F1833" s="635"/>
      <c r="G1833" s="203">
        <v>31550</v>
      </c>
      <c r="H1833" s="204">
        <f>G1833*E1833</f>
        <v>31550</v>
      </c>
      <c r="I1833" s="633">
        <f>SUM(H1833:H1834)</f>
        <v>31550</v>
      </c>
    </row>
    <row r="1834" spans="2:9" ht="15" thickBot="1" x14ac:dyDescent="0.25">
      <c r="B1834" s="205">
        <v>2</v>
      </c>
      <c r="C1834" s="206" t="s">
        <v>102</v>
      </c>
      <c r="D1834" s="207"/>
      <c r="E1834" s="636"/>
      <c r="F1834" s="636"/>
      <c r="G1834" s="208"/>
      <c r="H1834" s="209">
        <f>G1834*E1834</f>
        <v>0</v>
      </c>
      <c r="I1834" s="623"/>
    </row>
    <row r="1835" spans="2:9" ht="15.75" thickBot="1" x14ac:dyDescent="0.25">
      <c r="B1835" s="202" t="s">
        <v>90</v>
      </c>
      <c r="C1835" s="202" t="s">
        <v>103</v>
      </c>
      <c r="D1835" s="210" t="s">
        <v>92</v>
      </c>
      <c r="E1835" s="599" t="s">
        <v>2</v>
      </c>
      <c r="F1835" s="600"/>
      <c r="G1835" s="211" t="s">
        <v>94</v>
      </c>
      <c r="H1835" s="202" t="s">
        <v>95</v>
      </c>
      <c r="I1835" s="246" t="s">
        <v>96</v>
      </c>
    </row>
    <row r="1836" spans="2:9" ht="24.75" thickBot="1" x14ac:dyDescent="0.25">
      <c r="B1836" s="192">
        <v>1</v>
      </c>
      <c r="C1836" s="193" t="s">
        <v>104</v>
      </c>
      <c r="D1836" s="194" t="s">
        <v>105</v>
      </c>
      <c r="E1836" s="631">
        <v>1</v>
      </c>
      <c r="F1836" s="632"/>
      <c r="G1836" s="198">
        <f>+ROUND(I1833*10%,0)</f>
        <v>3155</v>
      </c>
      <c r="H1836" s="247">
        <f>E1836*G1836</f>
        <v>3155</v>
      </c>
      <c r="I1836" s="637">
        <f>SUM(H1836:H1839)</f>
        <v>3155</v>
      </c>
    </row>
    <row r="1837" spans="2:9" ht="15" x14ac:dyDescent="0.2">
      <c r="B1837" s="205">
        <v>2</v>
      </c>
      <c r="C1837" s="213"/>
      <c r="D1837" s="199"/>
      <c r="E1837" s="631"/>
      <c r="F1837" s="632"/>
      <c r="G1837" s="198"/>
      <c r="H1837" s="247">
        <f>E1837*G1837</f>
        <v>0</v>
      </c>
      <c r="I1837" s="637"/>
    </row>
    <row r="1838" spans="2:9" x14ac:dyDescent="0.2">
      <c r="B1838" s="248">
        <v>4</v>
      </c>
      <c r="C1838" s="249"/>
      <c r="D1838" s="248"/>
      <c r="E1838" s="638"/>
      <c r="F1838" s="639"/>
      <c r="G1838" s="250"/>
      <c r="H1838" s="251">
        <f>E1838*G1838</f>
        <v>0</v>
      </c>
      <c r="I1838" s="637"/>
    </row>
    <row r="1839" spans="2:9" x14ac:dyDescent="0.2">
      <c r="B1839" s="248">
        <v>5</v>
      </c>
      <c r="C1839" s="249"/>
      <c r="D1839" s="248"/>
      <c r="E1839" s="638"/>
      <c r="F1839" s="639"/>
      <c r="G1839" s="250"/>
      <c r="H1839" s="252"/>
      <c r="I1839" s="637"/>
    </row>
    <row r="1840" spans="2:9" ht="15.75" thickBot="1" x14ac:dyDescent="0.25">
      <c r="B1840" s="253" t="s">
        <v>90</v>
      </c>
      <c r="C1840" s="253" t="s">
        <v>106</v>
      </c>
      <c r="D1840" s="253" t="s">
        <v>92</v>
      </c>
      <c r="E1840" s="646" t="s">
        <v>2</v>
      </c>
      <c r="F1840" s="647"/>
      <c r="G1840" s="253" t="s">
        <v>94</v>
      </c>
      <c r="H1840" s="253" t="s">
        <v>99</v>
      </c>
      <c r="I1840" s="253" t="s">
        <v>96</v>
      </c>
    </row>
    <row r="1841" spans="2:9" x14ac:dyDescent="0.2">
      <c r="B1841" s="192">
        <v>1</v>
      </c>
      <c r="C1841" s="193"/>
      <c r="D1841" s="194"/>
      <c r="E1841" s="644"/>
      <c r="F1841" s="645"/>
      <c r="G1841" s="203"/>
      <c r="H1841" s="204">
        <f>+E1841*G1841</f>
        <v>0</v>
      </c>
      <c r="I1841" s="633">
        <f>SUM(H1841:H1842)</f>
        <v>0</v>
      </c>
    </row>
    <row r="1842" spans="2:9" ht="15" thickBot="1" x14ac:dyDescent="0.25">
      <c r="B1842" s="205">
        <v>2</v>
      </c>
      <c r="C1842" s="206" t="s">
        <v>102</v>
      </c>
      <c r="D1842" s="207"/>
      <c r="E1842" s="636"/>
      <c r="F1842" s="636"/>
      <c r="G1842" s="208"/>
      <c r="H1842" s="209">
        <f>G1842*E1842</f>
        <v>0</v>
      </c>
      <c r="I1842" s="623"/>
    </row>
    <row r="1843" spans="2:9" ht="15.75" thickBot="1" x14ac:dyDescent="0.25">
      <c r="B1843" s="217"/>
      <c r="C1843" s="218" t="s">
        <v>109</v>
      </c>
      <c r="D1843" s="219"/>
      <c r="E1843" s="626"/>
      <c r="F1843" s="627"/>
      <c r="G1843" s="220"/>
      <c r="H1843" s="221" t="s">
        <v>102</v>
      </c>
      <c r="I1843" s="222">
        <f>I1823+I1833+I1836+I1841</f>
        <v>104406.5</v>
      </c>
    </row>
    <row r="1844" spans="2:9" x14ac:dyDescent="0.2">
      <c r="B1844" s="223"/>
      <c r="C1844" s="224"/>
      <c r="D1844" s="225"/>
      <c r="E1844" s="225" t="s">
        <v>110</v>
      </c>
      <c r="F1844" s="225"/>
      <c r="G1844" s="226"/>
      <c r="H1844" s="227"/>
      <c r="I1844" s="228"/>
    </row>
    <row r="1845" spans="2:9" x14ac:dyDescent="0.2">
      <c r="B1845" s="229"/>
      <c r="C1845" s="230"/>
      <c r="D1845" s="185"/>
      <c r="E1845" s="185"/>
      <c r="F1845" s="185"/>
      <c r="G1845" s="185"/>
      <c r="H1845" s="186"/>
      <c r="I1845" s="231"/>
    </row>
    <row r="1846" spans="2:9" x14ac:dyDescent="0.2">
      <c r="B1846" s="229"/>
      <c r="C1846" s="232"/>
      <c r="D1846" s="186"/>
      <c r="E1846" s="186"/>
      <c r="F1846" s="185"/>
      <c r="G1846" s="185"/>
      <c r="H1846" s="186"/>
      <c r="I1846" s="233"/>
    </row>
    <row r="1847" spans="2:9" x14ac:dyDescent="0.2">
      <c r="B1847" s="234"/>
      <c r="C1847" s="185"/>
      <c r="D1847" s="186"/>
      <c r="E1847" s="186"/>
      <c r="F1847" s="628" t="s">
        <v>111</v>
      </c>
      <c r="G1847" s="628"/>
      <c r="H1847" s="628"/>
      <c r="I1847" s="235"/>
    </row>
    <row r="1848" spans="2:9" x14ac:dyDescent="0.2">
      <c r="B1848" s="234"/>
      <c r="C1848" s="236"/>
      <c r="D1848" s="186"/>
      <c r="E1848" s="186"/>
      <c r="F1848" s="236"/>
      <c r="G1848" s="236"/>
      <c r="H1848" s="236"/>
      <c r="I1848" s="233"/>
    </row>
    <row r="1849" spans="2:9" ht="15.75" thickBot="1" x14ac:dyDescent="0.25">
      <c r="B1849" s="237"/>
      <c r="C1849" s="238" t="s">
        <v>112</v>
      </c>
      <c r="D1849" s="238"/>
      <c r="E1849" s="238"/>
      <c r="F1849" s="629" t="s">
        <v>113</v>
      </c>
      <c r="G1849" s="630"/>
      <c r="H1849" s="630"/>
      <c r="I1849" s="239"/>
    </row>
    <row r="1852" spans="2:9" ht="15" thickBot="1" x14ac:dyDescent="0.25"/>
    <row r="1853" spans="2:9" ht="15.75" x14ac:dyDescent="0.2">
      <c r="B1853" s="172"/>
      <c r="C1853" s="173"/>
      <c r="D1853" s="601" t="s">
        <v>0</v>
      </c>
      <c r="E1853" s="602"/>
      <c r="F1853" s="602"/>
      <c r="G1853" s="602"/>
      <c r="H1853" s="602"/>
      <c r="I1853" s="603"/>
    </row>
    <row r="1854" spans="2:9" ht="15.75" x14ac:dyDescent="0.2">
      <c r="B1854" s="174"/>
      <c r="C1854" s="175"/>
      <c r="D1854" s="604"/>
      <c r="E1854" s="605"/>
      <c r="F1854" s="605"/>
      <c r="G1854" s="605"/>
      <c r="H1854" s="605"/>
      <c r="I1854" s="606"/>
    </row>
    <row r="1855" spans="2:9" ht="15.75" x14ac:dyDescent="0.2">
      <c r="B1855" s="174"/>
      <c r="C1855" s="175"/>
      <c r="D1855" s="604"/>
      <c r="E1855" s="607"/>
      <c r="F1855" s="607"/>
      <c r="G1855" s="607"/>
      <c r="H1855" s="607"/>
      <c r="I1855" s="606"/>
    </row>
    <row r="1856" spans="2:9" ht="15.75" x14ac:dyDescent="0.2">
      <c r="B1856" s="174"/>
      <c r="C1856" s="175"/>
      <c r="D1856" s="176" t="s">
        <v>81</v>
      </c>
      <c r="E1856" s="177"/>
      <c r="F1856" s="177"/>
      <c r="G1856" s="177"/>
      <c r="H1856" s="177"/>
      <c r="I1856" s="175"/>
    </row>
    <row r="1857" spans="2:9" ht="15.75" x14ac:dyDescent="0.2">
      <c r="B1857" s="174"/>
      <c r="C1857" s="175"/>
      <c r="D1857" s="176" t="s">
        <v>82</v>
      </c>
      <c r="E1857" s="177"/>
      <c r="F1857" s="177"/>
      <c r="G1857" s="177"/>
      <c r="H1857" s="177"/>
      <c r="I1857" s="175"/>
    </row>
    <row r="1858" spans="2:9" ht="21" thickBot="1" x14ac:dyDescent="0.25">
      <c r="B1858" s="178"/>
      <c r="C1858" s="179"/>
      <c r="D1858" s="180" t="s">
        <v>83</v>
      </c>
      <c r="E1858" s="181"/>
      <c r="F1858" s="181"/>
      <c r="G1858" s="181"/>
      <c r="H1858" s="181"/>
      <c r="I1858" s="182"/>
    </row>
    <row r="1859" spans="2:9" ht="15" x14ac:dyDescent="0.25">
      <c r="B1859" s="183" t="s">
        <v>84</v>
      </c>
      <c r="C1859" s="258">
        <v>12.5</v>
      </c>
      <c r="D1859" s="185"/>
      <c r="E1859" s="185"/>
      <c r="F1859" s="185"/>
      <c r="G1859" s="185"/>
      <c r="H1859" s="186"/>
      <c r="I1859" s="187"/>
    </row>
    <row r="1860" spans="2:9" ht="15" thickBot="1" x14ac:dyDescent="0.25">
      <c r="B1860" s="188" t="s">
        <v>85</v>
      </c>
      <c r="C1860" s="608" t="s">
        <v>241</v>
      </c>
      <c r="D1860" s="608"/>
      <c r="E1860" s="608"/>
      <c r="F1860" s="608"/>
      <c r="G1860" s="608"/>
      <c r="H1860" s="608"/>
      <c r="I1860" s="609"/>
    </row>
    <row r="1861" spans="2:9" ht="15.75" thickBot="1" x14ac:dyDescent="0.25">
      <c r="B1861" s="610" t="s">
        <v>86</v>
      </c>
      <c r="C1861" s="602"/>
      <c r="D1861" s="602"/>
      <c r="E1861" s="602"/>
      <c r="F1861" s="602"/>
      <c r="G1861" s="602"/>
      <c r="H1861" s="602"/>
      <c r="I1861" s="603"/>
    </row>
    <row r="1862" spans="2:9" ht="45.75" customHeight="1" x14ac:dyDescent="0.2">
      <c r="B1862" s="611" t="s">
        <v>87</v>
      </c>
      <c r="C1862" s="613" t="s">
        <v>75</v>
      </c>
      <c r="D1862" s="614"/>
      <c r="E1862" s="614"/>
      <c r="F1862" s="617" t="s">
        <v>88</v>
      </c>
      <c r="G1862" s="619" t="s">
        <v>34</v>
      </c>
      <c r="H1862" s="617" t="s">
        <v>158</v>
      </c>
      <c r="I1862" s="621" t="s">
        <v>240</v>
      </c>
    </row>
    <row r="1863" spans="2:9" ht="51.75" customHeight="1" thickBot="1" x14ac:dyDescent="0.25">
      <c r="B1863" s="612"/>
      <c r="C1863" s="615"/>
      <c r="D1863" s="616"/>
      <c r="E1863" s="616"/>
      <c r="F1863" s="618"/>
      <c r="G1863" s="620"/>
      <c r="H1863" s="618"/>
      <c r="I1863" s="622"/>
    </row>
    <row r="1864" spans="2:9" ht="23.25" thickBot="1" x14ac:dyDescent="0.25">
      <c r="B1864" s="189" t="s">
        <v>90</v>
      </c>
      <c r="C1864" s="190" t="s">
        <v>91</v>
      </c>
      <c r="D1864" s="190" t="s">
        <v>92</v>
      </c>
      <c r="E1864" s="190" t="s">
        <v>2</v>
      </c>
      <c r="F1864" s="190" t="s">
        <v>93</v>
      </c>
      <c r="G1864" s="190" t="s">
        <v>94</v>
      </c>
      <c r="H1864" s="190" t="s">
        <v>95</v>
      </c>
      <c r="I1864" s="191" t="s">
        <v>96</v>
      </c>
    </row>
    <row r="1865" spans="2:9" ht="36" x14ac:dyDescent="0.2">
      <c r="B1865" s="192">
        <v>1</v>
      </c>
      <c r="C1865" s="193" t="s">
        <v>251</v>
      </c>
      <c r="D1865" s="199" t="s">
        <v>153</v>
      </c>
      <c r="E1865" s="243">
        <v>1</v>
      </c>
      <c r="F1865" s="242">
        <v>0</v>
      </c>
      <c r="G1865" s="245">
        <v>2636856.5</v>
      </c>
      <c r="H1865" s="198">
        <f t="shared" ref="H1865:H1873" si="46">(E1865*G1865)+(E1865*G1865*F1865)</f>
        <v>2636856.5</v>
      </c>
      <c r="I1865" s="623">
        <f>SUM(H1865:H1873)</f>
        <v>2636856.5</v>
      </c>
    </row>
    <row r="1866" spans="2:9" x14ac:dyDescent="0.2">
      <c r="B1866" s="192">
        <v>2</v>
      </c>
      <c r="C1866" s="193"/>
      <c r="D1866" s="199"/>
      <c r="E1866" s="243"/>
      <c r="F1866" s="242"/>
      <c r="G1866" s="197"/>
      <c r="H1866" s="198">
        <f t="shared" si="46"/>
        <v>0</v>
      </c>
      <c r="I1866" s="623"/>
    </row>
    <row r="1867" spans="2:9" x14ac:dyDescent="0.2">
      <c r="B1867" s="192">
        <v>3</v>
      </c>
      <c r="C1867" s="193"/>
      <c r="D1867" s="199"/>
      <c r="E1867" s="243"/>
      <c r="F1867" s="242"/>
      <c r="G1867" s="197"/>
      <c r="H1867" s="198">
        <f t="shared" si="46"/>
        <v>0</v>
      </c>
      <c r="I1867" s="623"/>
    </row>
    <row r="1868" spans="2:9" x14ac:dyDescent="0.2">
      <c r="B1868" s="192">
        <v>4</v>
      </c>
      <c r="C1868" s="193"/>
      <c r="D1868" s="199"/>
      <c r="E1868" s="243"/>
      <c r="F1868" s="260"/>
      <c r="G1868" s="197"/>
      <c r="H1868" s="198">
        <f t="shared" si="46"/>
        <v>0</v>
      </c>
      <c r="I1868" s="623"/>
    </row>
    <row r="1869" spans="2:9" x14ac:dyDescent="0.2">
      <c r="B1869" s="192">
        <v>5</v>
      </c>
      <c r="C1869" s="193"/>
      <c r="D1869" s="199"/>
      <c r="E1869" s="243"/>
      <c r="F1869" s="260"/>
      <c r="G1869" s="197"/>
      <c r="H1869" s="198">
        <f t="shared" si="46"/>
        <v>0</v>
      </c>
      <c r="I1869" s="623"/>
    </row>
    <row r="1870" spans="2:9" x14ac:dyDescent="0.2">
      <c r="B1870" s="192">
        <v>6</v>
      </c>
      <c r="C1870" s="193"/>
      <c r="D1870" s="199"/>
      <c r="E1870" s="243"/>
      <c r="F1870" s="242"/>
      <c r="G1870" s="197"/>
      <c r="H1870" s="198">
        <f t="shared" si="46"/>
        <v>0</v>
      </c>
      <c r="I1870" s="623"/>
    </row>
    <row r="1871" spans="2:9" x14ac:dyDescent="0.2">
      <c r="B1871" s="192">
        <v>7</v>
      </c>
      <c r="C1871" s="193"/>
      <c r="D1871" s="199"/>
      <c r="E1871" s="243"/>
      <c r="F1871" s="260"/>
      <c r="G1871" s="197"/>
      <c r="H1871" s="198">
        <f t="shared" si="46"/>
        <v>0</v>
      </c>
      <c r="I1871" s="623"/>
    </row>
    <row r="1872" spans="2:9" x14ac:dyDescent="0.2">
      <c r="B1872" s="192">
        <v>8</v>
      </c>
      <c r="C1872" s="193"/>
      <c r="D1872" s="199"/>
      <c r="E1872" s="243"/>
      <c r="F1872" s="260"/>
      <c r="G1872" s="197"/>
      <c r="H1872" s="198">
        <f t="shared" si="46"/>
        <v>0</v>
      </c>
      <c r="I1872" s="623"/>
    </row>
    <row r="1873" spans="2:9" ht="15" thickBot="1" x14ac:dyDescent="0.25">
      <c r="B1873" s="192">
        <v>9</v>
      </c>
      <c r="C1873" s="193"/>
      <c r="D1873" s="199"/>
      <c r="E1873" s="243"/>
      <c r="F1873" s="201"/>
      <c r="G1873" s="197"/>
      <c r="H1873" s="198">
        <f t="shared" si="46"/>
        <v>0</v>
      </c>
      <c r="I1873" s="623"/>
    </row>
    <row r="1874" spans="2:9" ht="15.75" thickBot="1" x14ac:dyDescent="0.25">
      <c r="B1874" s="202" t="s">
        <v>90</v>
      </c>
      <c r="C1874" s="202" t="s">
        <v>97</v>
      </c>
      <c r="D1874" s="202" t="s">
        <v>92</v>
      </c>
      <c r="E1874" s="624" t="s">
        <v>2</v>
      </c>
      <c r="F1874" s="625"/>
      <c r="G1874" s="202" t="s">
        <v>98</v>
      </c>
      <c r="H1874" s="202" t="s">
        <v>99</v>
      </c>
      <c r="I1874" s="202" t="s">
        <v>96</v>
      </c>
    </row>
    <row r="1875" spans="2:9" ht="48" x14ac:dyDescent="0.2">
      <c r="B1875" s="192">
        <v>1</v>
      </c>
      <c r="C1875" s="193" t="s">
        <v>100</v>
      </c>
      <c r="D1875" s="194" t="s">
        <v>101</v>
      </c>
      <c r="E1875" s="634">
        <v>3</v>
      </c>
      <c r="F1875" s="635"/>
      <c r="G1875" s="203">
        <v>28682</v>
      </c>
      <c r="H1875" s="204">
        <f>G1875*E1875</f>
        <v>86046</v>
      </c>
      <c r="I1875" s="633">
        <f>SUM(H1875:H1876)</f>
        <v>86046</v>
      </c>
    </row>
    <row r="1876" spans="2:9" ht="15" thickBot="1" x14ac:dyDescent="0.25">
      <c r="B1876" s="205">
        <v>2</v>
      </c>
      <c r="C1876" s="206" t="s">
        <v>102</v>
      </c>
      <c r="D1876" s="207"/>
      <c r="E1876" s="636"/>
      <c r="F1876" s="636"/>
      <c r="G1876" s="208"/>
      <c r="H1876" s="209">
        <f>G1876*E1876</f>
        <v>0</v>
      </c>
      <c r="I1876" s="623"/>
    </row>
    <row r="1877" spans="2:9" ht="15.75" thickBot="1" x14ac:dyDescent="0.25">
      <c r="B1877" s="202" t="s">
        <v>90</v>
      </c>
      <c r="C1877" s="202" t="s">
        <v>103</v>
      </c>
      <c r="D1877" s="210" t="s">
        <v>92</v>
      </c>
      <c r="E1877" s="599" t="s">
        <v>2</v>
      </c>
      <c r="F1877" s="600"/>
      <c r="G1877" s="211" t="s">
        <v>94</v>
      </c>
      <c r="H1877" s="202" t="s">
        <v>95</v>
      </c>
      <c r="I1877" s="246" t="s">
        <v>96</v>
      </c>
    </row>
    <row r="1878" spans="2:9" ht="24.75" thickBot="1" x14ac:dyDescent="0.25">
      <c r="B1878" s="192">
        <v>1</v>
      </c>
      <c r="C1878" s="193" t="s">
        <v>104</v>
      </c>
      <c r="D1878" s="194" t="s">
        <v>105</v>
      </c>
      <c r="E1878" s="631">
        <v>1</v>
      </c>
      <c r="F1878" s="632"/>
      <c r="G1878" s="198">
        <f>+ROUND(I1875*10%,0)</f>
        <v>8605</v>
      </c>
      <c r="H1878" s="247">
        <f>E1878*G1878</f>
        <v>8605</v>
      </c>
      <c r="I1878" s="637">
        <f>SUM(H1878:H1881)</f>
        <v>10205</v>
      </c>
    </row>
    <row r="1879" spans="2:9" ht="24" x14ac:dyDescent="0.2">
      <c r="B1879" s="205">
        <v>2</v>
      </c>
      <c r="C1879" s="213" t="s">
        <v>167</v>
      </c>
      <c r="D1879" s="199" t="s">
        <v>256</v>
      </c>
      <c r="E1879" s="631">
        <v>1</v>
      </c>
      <c r="F1879" s="632"/>
      <c r="G1879" s="198">
        <v>1600</v>
      </c>
      <c r="H1879" s="247">
        <f>E1879*G1879</f>
        <v>1600</v>
      </c>
      <c r="I1879" s="637"/>
    </row>
    <row r="1880" spans="2:9" x14ac:dyDescent="0.2">
      <c r="B1880" s="248">
        <v>4</v>
      </c>
      <c r="C1880" s="249"/>
      <c r="D1880" s="248"/>
      <c r="E1880" s="638"/>
      <c r="F1880" s="639"/>
      <c r="G1880" s="250"/>
      <c r="H1880" s="251">
        <f>E1880*G1880</f>
        <v>0</v>
      </c>
      <c r="I1880" s="637"/>
    </row>
    <row r="1881" spans="2:9" x14ac:dyDescent="0.2">
      <c r="B1881" s="248">
        <v>5</v>
      </c>
      <c r="C1881" s="249"/>
      <c r="D1881" s="248"/>
      <c r="E1881" s="638"/>
      <c r="F1881" s="639"/>
      <c r="G1881" s="250"/>
      <c r="H1881" s="252"/>
      <c r="I1881" s="637"/>
    </row>
    <row r="1882" spans="2:9" ht="15.75" thickBot="1" x14ac:dyDescent="0.25">
      <c r="B1882" s="253" t="s">
        <v>90</v>
      </c>
      <c r="C1882" s="253" t="s">
        <v>106</v>
      </c>
      <c r="D1882" s="253" t="s">
        <v>92</v>
      </c>
      <c r="E1882" s="646" t="s">
        <v>2</v>
      </c>
      <c r="F1882" s="647"/>
      <c r="G1882" s="253" t="s">
        <v>94</v>
      </c>
      <c r="H1882" s="253" t="s">
        <v>99</v>
      </c>
      <c r="I1882" s="253" t="s">
        <v>96</v>
      </c>
    </row>
    <row r="1883" spans="2:9" x14ac:dyDescent="0.2">
      <c r="B1883" s="192">
        <v>1</v>
      </c>
      <c r="C1883" s="193"/>
      <c r="D1883" s="194"/>
      <c r="E1883" s="644"/>
      <c r="F1883" s="645"/>
      <c r="G1883" s="203"/>
      <c r="H1883" s="204">
        <f>+E1883*G1883</f>
        <v>0</v>
      </c>
      <c r="I1883" s="633">
        <f>SUM(H1883:H1884)</f>
        <v>0</v>
      </c>
    </row>
    <row r="1884" spans="2:9" ht="15" thickBot="1" x14ac:dyDescent="0.25">
      <c r="B1884" s="205">
        <v>2</v>
      </c>
      <c r="C1884" s="206" t="s">
        <v>102</v>
      </c>
      <c r="D1884" s="207"/>
      <c r="E1884" s="636"/>
      <c r="F1884" s="636"/>
      <c r="G1884" s="208"/>
      <c r="H1884" s="209">
        <f>G1884*E1884</f>
        <v>0</v>
      </c>
      <c r="I1884" s="623"/>
    </row>
    <row r="1885" spans="2:9" ht="15.75" thickBot="1" x14ac:dyDescent="0.25">
      <c r="B1885" s="217"/>
      <c r="C1885" s="218" t="s">
        <v>109</v>
      </c>
      <c r="D1885" s="219"/>
      <c r="E1885" s="626"/>
      <c r="F1885" s="627"/>
      <c r="G1885" s="220"/>
      <c r="H1885" s="221" t="s">
        <v>102</v>
      </c>
      <c r="I1885" s="222">
        <f>I1865+I1875+I1878+I1883</f>
        <v>2733107.5</v>
      </c>
    </row>
    <row r="1886" spans="2:9" x14ac:dyDescent="0.2">
      <c r="B1886" s="223"/>
      <c r="C1886" s="224"/>
      <c r="D1886" s="225"/>
      <c r="E1886" s="225" t="s">
        <v>110</v>
      </c>
      <c r="F1886" s="225"/>
      <c r="G1886" s="226"/>
      <c r="H1886" s="227"/>
      <c r="I1886" s="228"/>
    </row>
    <row r="1887" spans="2:9" x14ac:dyDescent="0.2">
      <c r="B1887" s="229"/>
      <c r="C1887" s="230"/>
      <c r="D1887" s="185"/>
      <c r="E1887" s="185"/>
      <c r="F1887" s="185"/>
      <c r="G1887" s="185"/>
      <c r="H1887" s="186"/>
      <c r="I1887" s="231"/>
    </row>
    <row r="1888" spans="2:9" x14ac:dyDescent="0.2">
      <c r="B1888" s="229"/>
      <c r="C1888" s="232"/>
      <c r="D1888" s="186"/>
      <c r="E1888" s="186"/>
      <c r="F1888" s="185"/>
      <c r="G1888" s="185"/>
      <c r="H1888" s="186"/>
      <c r="I1888" s="233"/>
    </row>
    <row r="1889" spans="2:9" x14ac:dyDescent="0.2">
      <c r="B1889" s="234"/>
      <c r="C1889" s="185"/>
      <c r="D1889" s="186"/>
      <c r="E1889" s="186"/>
      <c r="F1889" s="628" t="s">
        <v>111</v>
      </c>
      <c r="G1889" s="628"/>
      <c r="H1889" s="628"/>
      <c r="I1889" s="235"/>
    </row>
    <row r="1890" spans="2:9" x14ac:dyDescent="0.2">
      <c r="B1890" s="234"/>
      <c r="C1890" s="236"/>
      <c r="D1890" s="186"/>
      <c r="E1890" s="186"/>
      <c r="F1890" s="236"/>
      <c r="G1890" s="236"/>
      <c r="H1890" s="236"/>
      <c r="I1890" s="233"/>
    </row>
    <row r="1891" spans="2:9" ht="15.75" thickBot="1" x14ac:dyDescent="0.25">
      <c r="B1891" s="237"/>
      <c r="C1891" s="238" t="s">
        <v>112</v>
      </c>
      <c r="D1891" s="238"/>
      <c r="E1891" s="238"/>
      <c r="F1891" s="629" t="s">
        <v>113</v>
      </c>
      <c r="G1891" s="630"/>
      <c r="H1891" s="630"/>
      <c r="I1891" s="239"/>
    </row>
    <row r="1893" spans="2:9" ht="15" thickBot="1" x14ac:dyDescent="0.25"/>
    <row r="1894" spans="2:9" ht="15.75" x14ac:dyDescent="0.2">
      <c r="B1894" s="172"/>
      <c r="C1894" s="173"/>
      <c r="D1894" s="601" t="s">
        <v>0</v>
      </c>
      <c r="E1894" s="602"/>
      <c r="F1894" s="602"/>
      <c r="G1894" s="602"/>
      <c r="H1894" s="602"/>
      <c r="I1894" s="603"/>
    </row>
    <row r="1895" spans="2:9" ht="15.75" x14ac:dyDescent="0.2">
      <c r="B1895" s="174"/>
      <c r="C1895" s="175"/>
      <c r="D1895" s="604"/>
      <c r="E1895" s="605"/>
      <c r="F1895" s="605"/>
      <c r="G1895" s="605"/>
      <c r="H1895" s="605"/>
      <c r="I1895" s="606"/>
    </row>
    <row r="1896" spans="2:9" ht="15.75" x14ac:dyDescent="0.2">
      <c r="B1896" s="174"/>
      <c r="C1896" s="175"/>
      <c r="D1896" s="604"/>
      <c r="E1896" s="607"/>
      <c r="F1896" s="607"/>
      <c r="G1896" s="607"/>
      <c r="H1896" s="607"/>
      <c r="I1896" s="606"/>
    </row>
    <row r="1897" spans="2:9" ht="15.75" x14ac:dyDescent="0.2">
      <c r="B1897" s="174"/>
      <c r="C1897" s="175"/>
      <c r="D1897" s="176" t="s">
        <v>81</v>
      </c>
      <c r="E1897" s="177"/>
      <c r="F1897" s="177"/>
      <c r="G1897" s="177"/>
      <c r="H1897" s="177"/>
      <c r="I1897" s="175"/>
    </row>
    <row r="1898" spans="2:9" ht="15.75" x14ac:dyDescent="0.2">
      <c r="B1898" s="174"/>
      <c r="C1898" s="175"/>
      <c r="D1898" s="176" t="s">
        <v>82</v>
      </c>
      <c r="E1898" s="177"/>
      <c r="F1898" s="177"/>
      <c r="G1898" s="177"/>
      <c r="H1898" s="177"/>
      <c r="I1898" s="175"/>
    </row>
    <row r="1899" spans="2:9" ht="21" thickBot="1" x14ac:dyDescent="0.25">
      <c r="B1899" s="178"/>
      <c r="C1899" s="179"/>
      <c r="D1899" s="180" t="s">
        <v>83</v>
      </c>
      <c r="E1899" s="181"/>
      <c r="F1899" s="181"/>
      <c r="G1899" s="181"/>
      <c r="H1899" s="181"/>
      <c r="I1899" s="182"/>
    </row>
    <row r="1900" spans="2:9" ht="15" x14ac:dyDescent="0.25">
      <c r="B1900" s="183" t="s">
        <v>84</v>
      </c>
      <c r="C1900" s="258">
        <v>12.6</v>
      </c>
      <c r="D1900" s="185"/>
      <c r="E1900" s="185"/>
      <c r="F1900" s="185"/>
      <c r="G1900" s="185"/>
      <c r="H1900" s="186"/>
      <c r="I1900" s="187"/>
    </row>
    <row r="1901" spans="2:9" ht="15" thickBot="1" x14ac:dyDescent="0.25">
      <c r="B1901" s="188" t="s">
        <v>85</v>
      </c>
      <c r="C1901" s="608" t="s">
        <v>241</v>
      </c>
      <c r="D1901" s="608"/>
      <c r="E1901" s="608"/>
      <c r="F1901" s="608"/>
      <c r="G1901" s="608"/>
      <c r="H1901" s="608"/>
      <c r="I1901" s="609"/>
    </row>
    <row r="1902" spans="2:9" ht="15.75" thickBot="1" x14ac:dyDescent="0.25">
      <c r="B1902" s="610" t="s">
        <v>86</v>
      </c>
      <c r="C1902" s="602"/>
      <c r="D1902" s="602"/>
      <c r="E1902" s="602"/>
      <c r="F1902" s="602"/>
      <c r="G1902" s="602"/>
      <c r="H1902" s="602"/>
      <c r="I1902" s="603"/>
    </row>
    <row r="1903" spans="2:9" ht="45.75" customHeight="1" x14ac:dyDescent="0.2">
      <c r="B1903" s="611" t="s">
        <v>87</v>
      </c>
      <c r="C1903" s="613" t="s">
        <v>76</v>
      </c>
      <c r="D1903" s="614"/>
      <c r="E1903" s="614"/>
      <c r="F1903" s="617" t="s">
        <v>88</v>
      </c>
      <c r="G1903" s="619" t="s">
        <v>34</v>
      </c>
      <c r="H1903" s="617" t="s">
        <v>158</v>
      </c>
      <c r="I1903" s="621" t="s">
        <v>240</v>
      </c>
    </row>
    <row r="1904" spans="2:9" ht="66" customHeight="1" thickBot="1" x14ac:dyDescent="0.25">
      <c r="B1904" s="612"/>
      <c r="C1904" s="615"/>
      <c r="D1904" s="616"/>
      <c r="E1904" s="616"/>
      <c r="F1904" s="618"/>
      <c r="G1904" s="620"/>
      <c r="H1904" s="618"/>
      <c r="I1904" s="622"/>
    </row>
    <row r="1905" spans="2:9" ht="23.25" thickBot="1" x14ac:dyDescent="0.25">
      <c r="B1905" s="189" t="s">
        <v>90</v>
      </c>
      <c r="C1905" s="190" t="s">
        <v>91</v>
      </c>
      <c r="D1905" s="190" t="s">
        <v>92</v>
      </c>
      <c r="E1905" s="190" t="s">
        <v>2</v>
      </c>
      <c r="F1905" s="190" t="s">
        <v>93</v>
      </c>
      <c r="G1905" s="190" t="s">
        <v>94</v>
      </c>
      <c r="H1905" s="190" t="s">
        <v>95</v>
      </c>
      <c r="I1905" s="191" t="s">
        <v>96</v>
      </c>
    </row>
    <row r="1906" spans="2:9" ht="48" x14ac:dyDescent="0.2">
      <c r="B1906" s="192">
        <v>1</v>
      </c>
      <c r="C1906" s="193" t="s">
        <v>252</v>
      </c>
      <c r="D1906" s="199" t="s">
        <v>153</v>
      </c>
      <c r="E1906" s="243">
        <v>1</v>
      </c>
      <c r="F1906" s="242">
        <v>0</v>
      </c>
      <c r="G1906" s="245">
        <v>79561</v>
      </c>
      <c r="H1906" s="198">
        <f t="shared" ref="H1906:H1914" si="47">(E1906*G1906)+(E1906*G1906*F1906)</f>
        <v>79561</v>
      </c>
      <c r="I1906" s="623">
        <f>SUM(H1906:H1914)</f>
        <v>170206</v>
      </c>
    </row>
    <row r="1907" spans="2:9" ht="24" x14ac:dyDescent="0.2">
      <c r="B1907" s="192">
        <v>2</v>
      </c>
      <c r="C1907" s="193" t="s">
        <v>253</v>
      </c>
      <c r="D1907" s="199" t="s">
        <v>153</v>
      </c>
      <c r="E1907" s="243">
        <v>1</v>
      </c>
      <c r="F1907" s="242">
        <v>0</v>
      </c>
      <c r="G1907" s="197">
        <v>45600</v>
      </c>
      <c r="H1907" s="198">
        <f t="shared" si="47"/>
        <v>45600</v>
      </c>
      <c r="I1907" s="623"/>
    </row>
    <row r="1908" spans="2:9" ht="24" x14ac:dyDescent="0.2">
      <c r="B1908" s="192">
        <v>3</v>
      </c>
      <c r="C1908" s="193" t="s">
        <v>254</v>
      </c>
      <c r="D1908" s="199" t="s">
        <v>144</v>
      </c>
      <c r="E1908" s="243">
        <v>1</v>
      </c>
      <c r="F1908" s="242">
        <v>0.05</v>
      </c>
      <c r="G1908" s="197">
        <v>42900</v>
      </c>
      <c r="H1908" s="198">
        <f t="shared" si="47"/>
        <v>45045</v>
      </c>
      <c r="I1908" s="623"/>
    </row>
    <row r="1909" spans="2:9" x14ac:dyDescent="0.2">
      <c r="B1909" s="192">
        <v>4</v>
      </c>
      <c r="C1909" s="193"/>
      <c r="D1909" s="199"/>
      <c r="E1909" s="243"/>
      <c r="F1909" s="260"/>
      <c r="G1909" s="197"/>
      <c r="H1909" s="198">
        <f t="shared" si="47"/>
        <v>0</v>
      </c>
      <c r="I1909" s="623"/>
    </row>
    <row r="1910" spans="2:9" x14ac:dyDescent="0.2">
      <c r="B1910" s="192">
        <v>5</v>
      </c>
      <c r="C1910" s="193"/>
      <c r="D1910" s="199"/>
      <c r="E1910" s="243"/>
      <c r="F1910" s="260"/>
      <c r="G1910" s="197"/>
      <c r="H1910" s="198">
        <f t="shared" si="47"/>
        <v>0</v>
      </c>
      <c r="I1910" s="623"/>
    </row>
    <row r="1911" spans="2:9" x14ac:dyDescent="0.2">
      <c r="B1911" s="192">
        <v>6</v>
      </c>
      <c r="C1911" s="193"/>
      <c r="D1911" s="199"/>
      <c r="E1911" s="243"/>
      <c r="F1911" s="242"/>
      <c r="G1911" s="197"/>
      <c r="H1911" s="198">
        <f t="shared" si="47"/>
        <v>0</v>
      </c>
      <c r="I1911" s="623"/>
    </row>
    <row r="1912" spans="2:9" x14ac:dyDescent="0.2">
      <c r="B1912" s="192">
        <v>7</v>
      </c>
      <c r="C1912" s="193"/>
      <c r="D1912" s="199"/>
      <c r="E1912" s="243"/>
      <c r="F1912" s="260"/>
      <c r="G1912" s="197"/>
      <c r="H1912" s="198">
        <f t="shared" si="47"/>
        <v>0</v>
      </c>
      <c r="I1912" s="623"/>
    </row>
    <row r="1913" spans="2:9" x14ac:dyDescent="0.2">
      <c r="B1913" s="192">
        <v>8</v>
      </c>
      <c r="C1913" s="193"/>
      <c r="D1913" s="199"/>
      <c r="E1913" s="243"/>
      <c r="F1913" s="260"/>
      <c r="G1913" s="197"/>
      <c r="H1913" s="198">
        <f t="shared" si="47"/>
        <v>0</v>
      </c>
      <c r="I1913" s="623"/>
    </row>
    <row r="1914" spans="2:9" ht="15" thickBot="1" x14ac:dyDescent="0.25">
      <c r="B1914" s="192">
        <v>9</v>
      </c>
      <c r="C1914" s="193"/>
      <c r="D1914" s="199"/>
      <c r="E1914" s="243"/>
      <c r="F1914" s="201"/>
      <c r="G1914" s="197"/>
      <c r="H1914" s="198">
        <f t="shared" si="47"/>
        <v>0</v>
      </c>
      <c r="I1914" s="623"/>
    </row>
    <row r="1915" spans="2:9" ht="15.75" thickBot="1" x14ac:dyDescent="0.25">
      <c r="B1915" s="202" t="s">
        <v>90</v>
      </c>
      <c r="C1915" s="202" t="s">
        <v>97</v>
      </c>
      <c r="D1915" s="202" t="s">
        <v>92</v>
      </c>
      <c r="E1915" s="624" t="s">
        <v>2</v>
      </c>
      <c r="F1915" s="625"/>
      <c r="G1915" s="202" t="s">
        <v>98</v>
      </c>
      <c r="H1915" s="202" t="s">
        <v>99</v>
      </c>
      <c r="I1915" s="202" t="s">
        <v>96</v>
      </c>
    </row>
    <row r="1916" spans="2:9" ht="48" x14ac:dyDescent="0.2">
      <c r="B1916" s="192">
        <v>1</v>
      </c>
      <c r="C1916" s="193" t="s">
        <v>100</v>
      </c>
      <c r="D1916" s="194" t="s">
        <v>101</v>
      </c>
      <c r="E1916" s="634">
        <v>1</v>
      </c>
      <c r="F1916" s="635"/>
      <c r="G1916" s="203">
        <v>28682</v>
      </c>
      <c r="H1916" s="204">
        <f>G1916*E1916</f>
        <v>28682</v>
      </c>
      <c r="I1916" s="633">
        <f>SUM(H1916:H1917)</f>
        <v>28682</v>
      </c>
    </row>
    <row r="1917" spans="2:9" ht="15" thickBot="1" x14ac:dyDescent="0.25">
      <c r="B1917" s="205">
        <v>2</v>
      </c>
      <c r="C1917" s="206" t="s">
        <v>102</v>
      </c>
      <c r="D1917" s="207"/>
      <c r="E1917" s="636"/>
      <c r="F1917" s="636"/>
      <c r="G1917" s="208"/>
      <c r="H1917" s="209">
        <f>G1917*E1917</f>
        <v>0</v>
      </c>
      <c r="I1917" s="623"/>
    </row>
    <row r="1918" spans="2:9" ht="15.75" thickBot="1" x14ac:dyDescent="0.25">
      <c r="B1918" s="202" t="s">
        <v>90</v>
      </c>
      <c r="C1918" s="202" t="s">
        <v>103</v>
      </c>
      <c r="D1918" s="210" t="s">
        <v>92</v>
      </c>
      <c r="E1918" s="599" t="s">
        <v>2</v>
      </c>
      <c r="F1918" s="600"/>
      <c r="G1918" s="211" t="s">
        <v>94</v>
      </c>
      <c r="H1918" s="202" t="s">
        <v>95</v>
      </c>
      <c r="I1918" s="246" t="s">
        <v>96</v>
      </c>
    </row>
    <row r="1919" spans="2:9" ht="24.75" thickBot="1" x14ac:dyDescent="0.25">
      <c r="B1919" s="192">
        <v>1</v>
      </c>
      <c r="C1919" s="193" t="s">
        <v>104</v>
      </c>
      <c r="D1919" s="194" t="s">
        <v>105</v>
      </c>
      <c r="E1919" s="631">
        <v>1</v>
      </c>
      <c r="F1919" s="632"/>
      <c r="G1919" s="198">
        <f>+ROUND(I1916*5%,0)</f>
        <v>1434</v>
      </c>
      <c r="H1919" s="247">
        <f>E1919*G1919</f>
        <v>1434</v>
      </c>
      <c r="I1919" s="637">
        <f>SUM(H1919:H1923)</f>
        <v>1434</v>
      </c>
    </row>
    <row r="1920" spans="2:9" ht="15" x14ac:dyDescent="0.2">
      <c r="B1920" s="205">
        <v>2</v>
      </c>
      <c r="C1920" s="213"/>
      <c r="D1920" s="199"/>
      <c r="E1920" s="631"/>
      <c r="F1920" s="632"/>
      <c r="G1920" s="198"/>
      <c r="H1920" s="247">
        <f>E1920*G1920</f>
        <v>0</v>
      </c>
      <c r="I1920" s="637"/>
    </row>
    <row r="1921" spans="2:9" x14ac:dyDescent="0.2">
      <c r="B1921" s="255">
        <v>3</v>
      </c>
      <c r="C1921" s="249"/>
      <c r="D1921" s="248"/>
      <c r="E1921" s="638"/>
      <c r="F1921" s="639"/>
      <c r="G1921" s="250"/>
      <c r="H1921" s="251">
        <f>E1921*G1921</f>
        <v>0</v>
      </c>
      <c r="I1921" s="637"/>
    </row>
    <row r="1922" spans="2:9" x14ac:dyDescent="0.2">
      <c r="B1922" s="248">
        <v>4</v>
      </c>
      <c r="C1922" s="249"/>
      <c r="D1922" s="248"/>
      <c r="E1922" s="638"/>
      <c r="F1922" s="639"/>
      <c r="G1922" s="250"/>
      <c r="H1922" s="251">
        <f>E1922*G1922</f>
        <v>0</v>
      </c>
      <c r="I1922" s="637"/>
    </row>
    <row r="1923" spans="2:9" x14ac:dyDescent="0.2">
      <c r="B1923" s="248">
        <v>5</v>
      </c>
      <c r="C1923" s="249"/>
      <c r="D1923" s="248"/>
      <c r="E1923" s="638"/>
      <c r="F1923" s="639"/>
      <c r="G1923" s="250"/>
      <c r="H1923" s="252"/>
      <c r="I1923" s="637"/>
    </row>
    <row r="1924" spans="2:9" ht="15.75" thickBot="1" x14ac:dyDescent="0.25">
      <c r="B1924" s="253" t="s">
        <v>90</v>
      </c>
      <c r="C1924" s="253" t="s">
        <v>106</v>
      </c>
      <c r="D1924" s="253" t="s">
        <v>92</v>
      </c>
      <c r="E1924" s="646" t="s">
        <v>2</v>
      </c>
      <c r="F1924" s="647"/>
      <c r="G1924" s="253" t="s">
        <v>94</v>
      </c>
      <c r="H1924" s="253" t="s">
        <v>99</v>
      </c>
      <c r="I1924" s="253" t="s">
        <v>96</v>
      </c>
    </row>
    <row r="1925" spans="2:9" x14ac:dyDescent="0.2">
      <c r="B1925" s="192">
        <v>1</v>
      </c>
      <c r="C1925" s="193"/>
      <c r="D1925" s="194"/>
      <c r="E1925" s="644"/>
      <c r="F1925" s="645"/>
      <c r="G1925" s="203"/>
      <c r="H1925" s="204">
        <f>+E1925*G1925</f>
        <v>0</v>
      </c>
      <c r="I1925" s="633">
        <f>SUM(H1925:H1926)</f>
        <v>0</v>
      </c>
    </row>
    <row r="1926" spans="2:9" ht="15" thickBot="1" x14ac:dyDescent="0.25">
      <c r="B1926" s="205">
        <v>2</v>
      </c>
      <c r="C1926" s="206" t="s">
        <v>102</v>
      </c>
      <c r="D1926" s="207"/>
      <c r="E1926" s="636"/>
      <c r="F1926" s="636"/>
      <c r="G1926" s="208"/>
      <c r="H1926" s="209">
        <f>G1926*E1926</f>
        <v>0</v>
      </c>
      <c r="I1926" s="623"/>
    </row>
    <row r="1927" spans="2:9" ht="15.75" thickBot="1" x14ac:dyDescent="0.25">
      <c r="B1927" s="217"/>
      <c r="C1927" s="218" t="s">
        <v>109</v>
      </c>
      <c r="D1927" s="219"/>
      <c r="E1927" s="626"/>
      <c r="F1927" s="627"/>
      <c r="G1927" s="220"/>
      <c r="H1927" s="221" t="s">
        <v>102</v>
      </c>
      <c r="I1927" s="222">
        <f>I1906+I1916+I1919+I1925</f>
        <v>200322</v>
      </c>
    </row>
    <row r="1928" spans="2:9" x14ac:dyDescent="0.2">
      <c r="B1928" s="223"/>
      <c r="C1928" s="224"/>
      <c r="D1928" s="225"/>
      <c r="E1928" s="225" t="s">
        <v>110</v>
      </c>
      <c r="F1928" s="225"/>
      <c r="G1928" s="226"/>
      <c r="H1928" s="227"/>
      <c r="I1928" s="228"/>
    </row>
    <row r="1929" spans="2:9" x14ac:dyDescent="0.2">
      <c r="B1929" s="229"/>
      <c r="C1929" s="230"/>
      <c r="D1929" s="185"/>
      <c r="E1929" s="185"/>
      <c r="F1929" s="185"/>
      <c r="G1929" s="185"/>
      <c r="H1929" s="186"/>
      <c r="I1929" s="231"/>
    </row>
    <row r="1930" spans="2:9" x14ac:dyDescent="0.2">
      <c r="B1930" s="229"/>
      <c r="C1930" s="232"/>
      <c r="D1930" s="186"/>
      <c r="E1930" s="186"/>
      <c r="F1930" s="185"/>
      <c r="G1930" s="185"/>
      <c r="H1930" s="186"/>
      <c r="I1930" s="233"/>
    </row>
    <row r="1931" spans="2:9" x14ac:dyDescent="0.2">
      <c r="B1931" s="234"/>
      <c r="C1931" s="185"/>
      <c r="D1931" s="186"/>
      <c r="E1931" s="186"/>
      <c r="F1931" s="628" t="s">
        <v>111</v>
      </c>
      <c r="G1931" s="628"/>
      <c r="H1931" s="628"/>
      <c r="I1931" s="235"/>
    </row>
    <row r="1932" spans="2:9" x14ac:dyDescent="0.2">
      <c r="B1932" s="234"/>
      <c r="C1932" s="236"/>
      <c r="D1932" s="186"/>
      <c r="E1932" s="186"/>
      <c r="F1932" s="236"/>
      <c r="G1932" s="236"/>
      <c r="H1932" s="236"/>
      <c r="I1932" s="233"/>
    </row>
    <row r="1933" spans="2:9" ht="15.75" thickBot="1" x14ac:dyDescent="0.25">
      <c r="B1933" s="237"/>
      <c r="C1933" s="238" t="s">
        <v>112</v>
      </c>
      <c r="D1933" s="238"/>
      <c r="E1933" s="238"/>
      <c r="F1933" s="629" t="s">
        <v>113</v>
      </c>
      <c r="G1933" s="630"/>
      <c r="H1933" s="630"/>
      <c r="I1933" s="239"/>
    </row>
    <row r="1935" spans="2:9" ht="15" thickBot="1" x14ac:dyDescent="0.25"/>
    <row r="1936" spans="2:9" ht="15.75" x14ac:dyDescent="0.2">
      <c r="B1936" s="172"/>
      <c r="C1936" s="173"/>
      <c r="D1936" s="601" t="s">
        <v>0</v>
      </c>
      <c r="E1936" s="602"/>
      <c r="F1936" s="602"/>
      <c r="G1936" s="602"/>
      <c r="H1936" s="602"/>
      <c r="I1936" s="603"/>
    </row>
    <row r="1937" spans="2:9" ht="15.75" x14ac:dyDescent="0.2">
      <c r="B1937" s="174"/>
      <c r="C1937" s="175"/>
      <c r="D1937" s="604"/>
      <c r="E1937" s="605"/>
      <c r="F1937" s="605"/>
      <c r="G1937" s="605"/>
      <c r="H1937" s="605"/>
      <c r="I1937" s="606"/>
    </row>
    <row r="1938" spans="2:9" ht="15.75" x14ac:dyDescent="0.2">
      <c r="B1938" s="174"/>
      <c r="C1938" s="175"/>
      <c r="D1938" s="604"/>
      <c r="E1938" s="607"/>
      <c r="F1938" s="607"/>
      <c r="G1938" s="607"/>
      <c r="H1938" s="607"/>
      <c r="I1938" s="606"/>
    </row>
    <row r="1939" spans="2:9" ht="15.75" x14ac:dyDescent="0.2">
      <c r="B1939" s="174"/>
      <c r="C1939" s="175"/>
      <c r="D1939" s="176" t="s">
        <v>81</v>
      </c>
      <c r="E1939" s="177"/>
      <c r="F1939" s="177"/>
      <c r="G1939" s="177"/>
      <c r="H1939" s="177"/>
      <c r="I1939" s="175"/>
    </row>
    <row r="1940" spans="2:9" ht="15.75" x14ac:dyDescent="0.2">
      <c r="B1940" s="174"/>
      <c r="C1940" s="175"/>
      <c r="D1940" s="176" t="s">
        <v>82</v>
      </c>
      <c r="E1940" s="177"/>
      <c r="F1940" s="177"/>
      <c r="G1940" s="177"/>
      <c r="H1940" s="177"/>
      <c r="I1940" s="175"/>
    </row>
    <row r="1941" spans="2:9" ht="21" thickBot="1" x14ac:dyDescent="0.25">
      <c r="B1941" s="178"/>
      <c r="C1941" s="179"/>
      <c r="D1941" s="180" t="s">
        <v>83</v>
      </c>
      <c r="E1941" s="181"/>
      <c r="F1941" s="181"/>
      <c r="G1941" s="181"/>
      <c r="H1941" s="181"/>
      <c r="I1941" s="182"/>
    </row>
    <row r="1942" spans="2:9" ht="15" x14ac:dyDescent="0.25">
      <c r="B1942" s="183" t="s">
        <v>84</v>
      </c>
      <c r="C1942" s="258">
        <v>12.7</v>
      </c>
      <c r="D1942" s="185"/>
      <c r="E1942" s="185"/>
      <c r="F1942" s="185"/>
      <c r="G1942" s="185"/>
      <c r="H1942" s="186"/>
      <c r="I1942" s="187"/>
    </row>
    <row r="1943" spans="2:9" ht="15" thickBot="1" x14ac:dyDescent="0.25">
      <c r="B1943" s="188" t="s">
        <v>85</v>
      </c>
      <c r="C1943" s="608" t="s">
        <v>241</v>
      </c>
      <c r="D1943" s="608"/>
      <c r="E1943" s="608"/>
      <c r="F1943" s="608"/>
      <c r="G1943" s="608"/>
      <c r="H1943" s="608"/>
      <c r="I1943" s="609"/>
    </row>
    <row r="1944" spans="2:9" ht="15.75" thickBot="1" x14ac:dyDescent="0.25">
      <c r="B1944" s="610" t="s">
        <v>86</v>
      </c>
      <c r="C1944" s="602"/>
      <c r="D1944" s="602"/>
      <c r="E1944" s="602"/>
      <c r="F1944" s="602"/>
      <c r="G1944" s="602"/>
      <c r="H1944" s="602"/>
      <c r="I1944" s="603"/>
    </row>
    <row r="1945" spans="2:9" x14ac:dyDescent="0.2">
      <c r="B1945" s="611" t="s">
        <v>87</v>
      </c>
      <c r="C1945" s="613" t="s">
        <v>267</v>
      </c>
      <c r="D1945" s="614"/>
      <c r="E1945" s="614"/>
      <c r="F1945" s="617" t="s">
        <v>88</v>
      </c>
      <c r="G1945" s="619" t="s">
        <v>7</v>
      </c>
      <c r="H1945" s="617" t="s">
        <v>158</v>
      </c>
      <c r="I1945" s="621" t="s">
        <v>240</v>
      </c>
    </row>
    <row r="1946" spans="2:9" ht="15" thickBot="1" x14ac:dyDescent="0.25">
      <c r="B1946" s="612"/>
      <c r="C1946" s="615"/>
      <c r="D1946" s="616"/>
      <c r="E1946" s="616"/>
      <c r="F1946" s="618"/>
      <c r="G1946" s="620"/>
      <c r="H1946" s="618"/>
      <c r="I1946" s="622"/>
    </row>
    <row r="1947" spans="2:9" ht="23.25" thickBot="1" x14ac:dyDescent="0.25">
      <c r="B1947" s="189" t="s">
        <v>90</v>
      </c>
      <c r="C1947" s="190" t="s">
        <v>91</v>
      </c>
      <c r="D1947" s="190" t="s">
        <v>92</v>
      </c>
      <c r="E1947" s="190" t="s">
        <v>2</v>
      </c>
      <c r="F1947" s="190" t="s">
        <v>93</v>
      </c>
      <c r="G1947" s="190" t="s">
        <v>94</v>
      </c>
      <c r="H1947" s="190" t="s">
        <v>95</v>
      </c>
      <c r="I1947" s="191" t="s">
        <v>96</v>
      </c>
    </row>
    <row r="1948" spans="2:9" ht="24" x14ac:dyDescent="0.2">
      <c r="B1948" s="192">
        <v>1</v>
      </c>
      <c r="C1948" s="193" t="s">
        <v>271</v>
      </c>
      <c r="D1948" s="199" t="s">
        <v>24</v>
      </c>
      <c r="E1948" s="243">
        <v>0.1</v>
      </c>
      <c r="F1948" s="242">
        <v>0.05</v>
      </c>
      <c r="G1948" s="245">
        <v>407000</v>
      </c>
      <c r="H1948" s="198">
        <f t="shared" ref="H1948:H1956" si="48">(E1948*G1948)+(E1948*G1948*F1948)</f>
        <v>42735</v>
      </c>
      <c r="I1948" s="653">
        <f>SUM(H1948:H1956)</f>
        <v>139020</v>
      </c>
    </row>
    <row r="1949" spans="2:9" ht="24" x14ac:dyDescent="0.2">
      <c r="B1949" s="192">
        <v>2</v>
      </c>
      <c r="C1949" s="193" t="s">
        <v>237</v>
      </c>
      <c r="D1949" s="199" t="s">
        <v>130</v>
      </c>
      <c r="E1949" s="243">
        <v>14</v>
      </c>
      <c r="F1949" s="242">
        <v>0.05</v>
      </c>
      <c r="G1949" s="197">
        <v>4700</v>
      </c>
      <c r="H1949" s="198">
        <f t="shared" si="48"/>
        <v>69090</v>
      </c>
      <c r="I1949" s="623"/>
    </row>
    <row r="1950" spans="2:9" ht="24" x14ac:dyDescent="0.2">
      <c r="B1950" s="192">
        <v>3</v>
      </c>
      <c r="C1950" s="193" t="s">
        <v>272</v>
      </c>
      <c r="D1950" s="199" t="s">
        <v>130</v>
      </c>
      <c r="E1950" s="243">
        <v>10</v>
      </c>
      <c r="F1950" s="242">
        <v>0.05</v>
      </c>
      <c r="G1950" s="197">
        <v>2500</v>
      </c>
      <c r="H1950" s="198">
        <f t="shared" si="48"/>
        <v>26250</v>
      </c>
      <c r="I1950" s="623"/>
    </row>
    <row r="1951" spans="2:9" x14ac:dyDescent="0.2">
      <c r="B1951" s="192">
        <v>4</v>
      </c>
      <c r="C1951" s="193" t="s">
        <v>273</v>
      </c>
      <c r="D1951" s="199" t="s">
        <v>274</v>
      </c>
      <c r="E1951" s="243">
        <v>0.2</v>
      </c>
      <c r="F1951" s="260">
        <v>0.05</v>
      </c>
      <c r="G1951" s="197">
        <v>4500</v>
      </c>
      <c r="H1951" s="198">
        <f t="shared" si="48"/>
        <v>945</v>
      </c>
      <c r="I1951" s="623"/>
    </row>
    <row r="1952" spans="2:9" x14ac:dyDescent="0.2">
      <c r="B1952" s="192">
        <v>5</v>
      </c>
      <c r="C1952" s="193"/>
      <c r="D1952" s="199"/>
      <c r="E1952" s="243"/>
      <c r="F1952" s="260"/>
      <c r="G1952" s="197"/>
      <c r="H1952" s="198">
        <f t="shared" si="48"/>
        <v>0</v>
      </c>
      <c r="I1952" s="623"/>
    </row>
    <row r="1953" spans="2:9" x14ac:dyDescent="0.2">
      <c r="B1953" s="192">
        <v>6</v>
      </c>
      <c r="C1953" s="193"/>
      <c r="D1953" s="199"/>
      <c r="E1953" s="243"/>
      <c r="F1953" s="242"/>
      <c r="G1953" s="197"/>
      <c r="H1953" s="198">
        <f t="shared" si="48"/>
        <v>0</v>
      </c>
      <c r="I1953" s="623"/>
    </row>
    <row r="1954" spans="2:9" x14ac:dyDescent="0.2">
      <c r="B1954" s="192">
        <v>7</v>
      </c>
      <c r="C1954" s="193"/>
      <c r="D1954" s="199"/>
      <c r="E1954" s="243"/>
      <c r="F1954" s="260"/>
      <c r="G1954" s="197"/>
      <c r="H1954" s="198">
        <f t="shared" si="48"/>
        <v>0</v>
      </c>
      <c r="I1954" s="623"/>
    </row>
    <row r="1955" spans="2:9" x14ac:dyDescent="0.2">
      <c r="B1955" s="192">
        <v>8</v>
      </c>
      <c r="C1955" s="193"/>
      <c r="D1955" s="199"/>
      <c r="E1955" s="200"/>
      <c r="F1955" s="201"/>
      <c r="G1955" s="197"/>
      <c r="H1955" s="198">
        <f t="shared" si="48"/>
        <v>0</v>
      </c>
      <c r="I1955" s="623"/>
    </row>
    <row r="1956" spans="2:9" ht="15" thickBot="1" x14ac:dyDescent="0.25">
      <c r="B1956" s="192">
        <v>9</v>
      </c>
      <c r="C1956" s="193"/>
      <c r="D1956" s="199"/>
      <c r="E1956" s="243"/>
      <c r="F1956" s="201"/>
      <c r="G1956" s="197"/>
      <c r="H1956" s="198">
        <f t="shared" si="48"/>
        <v>0</v>
      </c>
      <c r="I1956" s="654"/>
    </row>
    <row r="1957" spans="2:9" ht="15.75" thickBot="1" x14ac:dyDescent="0.25">
      <c r="B1957" s="202" t="s">
        <v>90</v>
      </c>
      <c r="C1957" s="202" t="s">
        <v>97</v>
      </c>
      <c r="D1957" s="202" t="s">
        <v>92</v>
      </c>
      <c r="E1957" s="624" t="s">
        <v>2</v>
      </c>
      <c r="F1957" s="625"/>
      <c r="G1957" s="202" t="s">
        <v>98</v>
      </c>
      <c r="H1957" s="202" t="s">
        <v>99</v>
      </c>
      <c r="I1957" s="202" t="s">
        <v>96</v>
      </c>
    </row>
    <row r="1958" spans="2:9" ht="48" x14ac:dyDescent="0.2">
      <c r="B1958" s="192">
        <v>1</v>
      </c>
      <c r="C1958" s="193" t="s">
        <v>100</v>
      </c>
      <c r="D1958" s="194" t="s">
        <v>101</v>
      </c>
      <c r="E1958" s="634">
        <v>1</v>
      </c>
      <c r="F1958" s="635"/>
      <c r="G1958" s="203">
        <v>28682</v>
      </c>
      <c r="H1958" s="204">
        <f>G1958*E1958</f>
        <v>28682</v>
      </c>
      <c r="I1958" s="633">
        <f>SUM(H1958:H1959)</f>
        <v>28682</v>
      </c>
    </row>
    <row r="1959" spans="2:9" ht="15" thickBot="1" x14ac:dyDescent="0.25">
      <c r="B1959" s="205">
        <v>2</v>
      </c>
      <c r="C1959" s="206" t="s">
        <v>102</v>
      </c>
      <c r="D1959" s="207"/>
      <c r="E1959" s="636"/>
      <c r="F1959" s="636"/>
      <c r="G1959" s="208"/>
      <c r="H1959" s="209">
        <f>G1959*E1959</f>
        <v>0</v>
      </c>
      <c r="I1959" s="623"/>
    </row>
    <row r="1960" spans="2:9" ht="15.75" thickBot="1" x14ac:dyDescent="0.25">
      <c r="B1960" s="202" t="s">
        <v>90</v>
      </c>
      <c r="C1960" s="202" t="s">
        <v>103</v>
      </c>
      <c r="D1960" s="210" t="s">
        <v>92</v>
      </c>
      <c r="E1960" s="599" t="s">
        <v>2</v>
      </c>
      <c r="F1960" s="600"/>
      <c r="G1960" s="211" t="s">
        <v>94</v>
      </c>
      <c r="H1960" s="202" t="s">
        <v>95</v>
      </c>
      <c r="I1960" s="246" t="s">
        <v>96</v>
      </c>
    </row>
    <row r="1961" spans="2:9" ht="24.75" thickBot="1" x14ac:dyDescent="0.25">
      <c r="B1961" s="192">
        <v>1</v>
      </c>
      <c r="C1961" s="193" t="s">
        <v>104</v>
      </c>
      <c r="D1961" s="194" t="s">
        <v>105</v>
      </c>
      <c r="E1961" s="631">
        <v>1</v>
      </c>
      <c r="F1961" s="632"/>
      <c r="G1961" s="198">
        <f>+ROUND(I1958*10%,0)</f>
        <v>2868</v>
      </c>
      <c r="H1961" s="247">
        <f>E1961*G1961</f>
        <v>2868</v>
      </c>
      <c r="I1961" s="637">
        <f>SUM(H1961:H1965)</f>
        <v>2868</v>
      </c>
    </row>
    <row r="1962" spans="2:9" ht="15" x14ac:dyDescent="0.2">
      <c r="B1962" s="205">
        <v>2</v>
      </c>
      <c r="C1962" s="213"/>
      <c r="D1962" s="199"/>
      <c r="E1962" s="631"/>
      <c r="F1962" s="632"/>
      <c r="G1962" s="198"/>
      <c r="H1962" s="247">
        <f>E1962*G1962</f>
        <v>0</v>
      </c>
      <c r="I1962" s="637"/>
    </row>
    <row r="1963" spans="2:9" x14ac:dyDescent="0.2">
      <c r="B1963" s="255">
        <v>3</v>
      </c>
      <c r="C1963" s="249"/>
      <c r="D1963" s="248"/>
      <c r="E1963" s="638"/>
      <c r="F1963" s="639"/>
      <c r="G1963" s="250"/>
      <c r="H1963" s="251">
        <f>E1963*G1963</f>
        <v>0</v>
      </c>
      <c r="I1963" s="637"/>
    </row>
    <row r="1964" spans="2:9" x14ac:dyDescent="0.2">
      <c r="B1964" s="248">
        <v>4</v>
      </c>
      <c r="C1964" s="249"/>
      <c r="D1964" s="248"/>
      <c r="E1964" s="638"/>
      <c r="F1964" s="639"/>
      <c r="G1964" s="250"/>
      <c r="H1964" s="251">
        <f>E1964*G1964</f>
        <v>0</v>
      </c>
      <c r="I1964" s="637"/>
    </row>
    <row r="1965" spans="2:9" x14ac:dyDescent="0.2">
      <c r="B1965" s="248">
        <v>5</v>
      </c>
      <c r="C1965" s="249"/>
      <c r="D1965" s="248"/>
      <c r="E1965" s="638"/>
      <c r="F1965" s="639"/>
      <c r="G1965" s="250"/>
      <c r="H1965" s="252"/>
      <c r="I1965" s="637"/>
    </row>
    <row r="1966" spans="2:9" ht="15.75" thickBot="1" x14ac:dyDescent="0.25">
      <c r="B1966" s="253" t="s">
        <v>90</v>
      </c>
      <c r="C1966" s="253" t="s">
        <v>106</v>
      </c>
      <c r="D1966" s="253" t="s">
        <v>92</v>
      </c>
      <c r="E1966" s="646" t="s">
        <v>2</v>
      </c>
      <c r="F1966" s="647"/>
      <c r="G1966" s="253" t="s">
        <v>94</v>
      </c>
      <c r="H1966" s="253" t="s">
        <v>99</v>
      </c>
      <c r="I1966" s="253" t="s">
        <v>96</v>
      </c>
    </row>
    <row r="1967" spans="2:9" x14ac:dyDescent="0.2">
      <c r="B1967" s="192">
        <v>1</v>
      </c>
      <c r="C1967" s="193"/>
      <c r="D1967" s="194"/>
      <c r="E1967" s="644"/>
      <c r="F1967" s="645"/>
      <c r="G1967" s="203"/>
      <c r="H1967" s="204">
        <f>+E1967*G1967</f>
        <v>0</v>
      </c>
      <c r="I1967" s="633">
        <f>SUM(H1967:H1968)</f>
        <v>0</v>
      </c>
    </row>
    <row r="1968" spans="2:9" ht="15" thickBot="1" x14ac:dyDescent="0.25">
      <c r="B1968" s="205">
        <v>2</v>
      </c>
      <c r="C1968" s="206" t="s">
        <v>102</v>
      </c>
      <c r="D1968" s="207"/>
      <c r="E1968" s="636"/>
      <c r="F1968" s="636"/>
      <c r="G1968" s="208"/>
      <c r="H1968" s="209">
        <f>G1968*E1968</f>
        <v>0</v>
      </c>
      <c r="I1968" s="623"/>
    </row>
    <row r="1969" spans="2:9" ht="15.75" thickBot="1" x14ac:dyDescent="0.25">
      <c r="B1969" s="217"/>
      <c r="C1969" s="218" t="s">
        <v>109</v>
      </c>
      <c r="D1969" s="219"/>
      <c r="E1969" s="626"/>
      <c r="F1969" s="627"/>
      <c r="G1969" s="220"/>
      <c r="H1969" s="221" t="s">
        <v>102</v>
      </c>
      <c r="I1969" s="222">
        <f>I1948+I1958+I1961+I1967</f>
        <v>170570</v>
      </c>
    </row>
    <row r="1970" spans="2:9" x14ac:dyDescent="0.2">
      <c r="B1970" s="223"/>
      <c r="C1970" s="224"/>
      <c r="D1970" s="225"/>
      <c r="E1970" s="225" t="s">
        <v>110</v>
      </c>
      <c r="F1970" s="225"/>
      <c r="G1970" s="226"/>
      <c r="H1970" s="227"/>
      <c r="I1970" s="228"/>
    </row>
    <row r="1971" spans="2:9" x14ac:dyDescent="0.2">
      <c r="B1971" s="229"/>
      <c r="C1971" s="230"/>
      <c r="D1971" s="185"/>
      <c r="E1971" s="185"/>
      <c r="F1971" s="185"/>
      <c r="G1971" s="185"/>
      <c r="H1971" s="186"/>
      <c r="I1971" s="231"/>
    </row>
    <row r="1972" spans="2:9" x14ac:dyDescent="0.2">
      <c r="B1972" s="229"/>
      <c r="C1972" s="232"/>
      <c r="D1972" s="186"/>
      <c r="E1972" s="186"/>
      <c r="F1972" s="185"/>
      <c r="G1972" s="185"/>
      <c r="H1972" s="186"/>
      <c r="I1972" s="233"/>
    </row>
    <row r="1973" spans="2:9" x14ac:dyDescent="0.2">
      <c r="B1973" s="234"/>
      <c r="C1973" s="185"/>
      <c r="D1973" s="186"/>
      <c r="E1973" s="186"/>
      <c r="F1973" s="628" t="s">
        <v>111</v>
      </c>
      <c r="G1973" s="628"/>
      <c r="H1973" s="628"/>
      <c r="I1973" s="235"/>
    </row>
    <row r="1974" spans="2:9" x14ac:dyDescent="0.2">
      <c r="B1974" s="234"/>
      <c r="C1974" s="236"/>
      <c r="D1974" s="186"/>
      <c r="E1974" s="186"/>
      <c r="F1974" s="236"/>
      <c r="G1974" s="236"/>
      <c r="H1974" s="236"/>
      <c r="I1974" s="233"/>
    </row>
    <row r="1975" spans="2:9" ht="15.75" thickBot="1" x14ac:dyDescent="0.25">
      <c r="B1975" s="237"/>
      <c r="C1975" s="238" t="s">
        <v>112</v>
      </c>
      <c r="D1975" s="238"/>
      <c r="E1975" s="238"/>
      <c r="F1975" s="629" t="s">
        <v>113</v>
      </c>
      <c r="G1975" s="630"/>
      <c r="H1975" s="630"/>
      <c r="I1975" s="239"/>
    </row>
  </sheetData>
  <mergeCells count="1334">
    <mergeCell ref="F1975:H1975"/>
    <mergeCell ref="E1957:F1957"/>
    <mergeCell ref="E1958:F1958"/>
    <mergeCell ref="I1958:I1959"/>
    <mergeCell ref="E1959:F1959"/>
    <mergeCell ref="E1960:F1960"/>
    <mergeCell ref="E1961:F1961"/>
    <mergeCell ref="I1961:I1965"/>
    <mergeCell ref="E1962:F1962"/>
    <mergeCell ref="E1963:F1963"/>
    <mergeCell ref="E1964:F1964"/>
    <mergeCell ref="E1965:F1965"/>
    <mergeCell ref="E1966:F1966"/>
    <mergeCell ref="E1967:F1967"/>
    <mergeCell ref="I1967:I1968"/>
    <mergeCell ref="E1968:F1968"/>
    <mergeCell ref="E1969:F1969"/>
    <mergeCell ref="F1973:H1973"/>
    <mergeCell ref="E1840:F1840"/>
    <mergeCell ref="E1841:F1841"/>
    <mergeCell ref="I1841:I1842"/>
    <mergeCell ref="E1842:F1842"/>
    <mergeCell ref="E1843:F1843"/>
    <mergeCell ref="F1847:H1847"/>
    <mergeCell ref="F1849:H1849"/>
    <mergeCell ref="D1936:I1938"/>
    <mergeCell ref="C1943:I1943"/>
    <mergeCell ref="B1944:I1944"/>
    <mergeCell ref="B1945:B1946"/>
    <mergeCell ref="C1945:E1946"/>
    <mergeCell ref="F1945:F1946"/>
    <mergeCell ref="G1945:G1946"/>
    <mergeCell ref="H1945:H1946"/>
    <mergeCell ref="I1945:I1946"/>
    <mergeCell ref="I1948:I1956"/>
    <mergeCell ref="H1862:H1863"/>
    <mergeCell ref="I1862:I1863"/>
    <mergeCell ref="E1882:F1882"/>
    <mergeCell ref="E1883:F1883"/>
    <mergeCell ref="I1883:I1884"/>
    <mergeCell ref="E1884:F1884"/>
    <mergeCell ref="E1885:F1885"/>
    <mergeCell ref="E1924:F1924"/>
    <mergeCell ref="E1925:F1925"/>
    <mergeCell ref="I1925:I1926"/>
    <mergeCell ref="E1926:F1926"/>
    <mergeCell ref="E1927:F1927"/>
    <mergeCell ref="F1931:H1931"/>
    <mergeCell ref="F1933:H1933"/>
    <mergeCell ref="I1903:I1904"/>
    <mergeCell ref="F1808:H1808"/>
    <mergeCell ref="D1811:I1813"/>
    <mergeCell ref="C1818:I1818"/>
    <mergeCell ref="B1819:I1819"/>
    <mergeCell ref="B1820:B1821"/>
    <mergeCell ref="C1820:E1821"/>
    <mergeCell ref="F1820:F1821"/>
    <mergeCell ref="G1820:G1821"/>
    <mergeCell ref="H1820:H1821"/>
    <mergeCell ref="I1820:I1821"/>
    <mergeCell ref="I1823:I1831"/>
    <mergeCell ref="E1832:F1832"/>
    <mergeCell ref="E1833:F1833"/>
    <mergeCell ref="I1833:I1834"/>
    <mergeCell ref="E1834:F1834"/>
    <mergeCell ref="E1835:F1835"/>
    <mergeCell ref="E1836:F1836"/>
    <mergeCell ref="I1836:I1839"/>
    <mergeCell ref="E1837:F1837"/>
    <mergeCell ref="E1838:F1838"/>
    <mergeCell ref="E1839:F1839"/>
    <mergeCell ref="E1678:F1678"/>
    <mergeCell ref="F1682:H1682"/>
    <mergeCell ref="F1684:H1684"/>
    <mergeCell ref="I1781:I1789"/>
    <mergeCell ref="I1791:I1792"/>
    <mergeCell ref="I1794:I1798"/>
    <mergeCell ref="E1798:F1798"/>
    <mergeCell ref="E1757:F1757"/>
    <mergeCell ref="E1758:F1758"/>
    <mergeCell ref="I1758:I1759"/>
    <mergeCell ref="E1759:F1759"/>
    <mergeCell ref="E1760:F1760"/>
    <mergeCell ref="F1764:H1764"/>
    <mergeCell ref="F1766:H1766"/>
    <mergeCell ref="D1769:I1771"/>
    <mergeCell ref="C1776:I1776"/>
    <mergeCell ref="E1750:F1750"/>
    <mergeCell ref="I1750:I1751"/>
    <mergeCell ref="E1751:F1751"/>
    <mergeCell ref="E1752:F1752"/>
    <mergeCell ref="E1753:F1753"/>
    <mergeCell ref="I1753:I1756"/>
    <mergeCell ref="E1754:F1754"/>
    <mergeCell ref="E1755:F1755"/>
    <mergeCell ref="E1756:F1756"/>
    <mergeCell ref="B1736:I1736"/>
    <mergeCell ref="B1737:B1738"/>
    <mergeCell ref="C1737:E1738"/>
    <mergeCell ref="F1737:F1738"/>
    <mergeCell ref="G1737:G1738"/>
    <mergeCell ref="H1737:H1738"/>
    <mergeCell ref="I1737:I1738"/>
    <mergeCell ref="E1799:F1799"/>
    <mergeCell ref="E1800:F1800"/>
    <mergeCell ref="E1801:F1801"/>
    <mergeCell ref="E1790:F1790"/>
    <mergeCell ref="E1791:F1791"/>
    <mergeCell ref="E1792:F1792"/>
    <mergeCell ref="E1793:F1793"/>
    <mergeCell ref="E1794:F1794"/>
    <mergeCell ref="E1795:F1795"/>
    <mergeCell ref="E1796:F1796"/>
    <mergeCell ref="E1797:F1797"/>
    <mergeCell ref="I1800:I1801"/>
    <mergeCell ref="E1802:F1802"/>
    <mergeCell ref="F1806:H1806"/>
    <mergeCell ref="B1777:I1777"/>
    <mergeCell ref="B1778:B1779"/>
    <mergeCell ref="C1778:E1779"/>
    <mergeCell ref="F1778:F1779"/>
    <mergeCell ref="G1778:G1779"/>
    <mergeCell ref="H1778:H1779"/>
    <mergeCell ref="I1778:I1779"/>
    <mergeCell ref="I1740:I1748"/>
    <mergeCell ref="E1749:F1749"/>
    <mergeCell ref="E1716:F1716"/>
    <mergeCell ref="E1717:F1717"/>
    <mergeCell ref="I1717:I1718"/>
    <mergeCell ref="E1718:F1718"/>
    <mergeCell ref="E1719:F1719"/>
    <mergeCell ref="F1723:H1723"/>
    <mergeCell ref="F1725:H1725"/>
    <mergeCell ref="D1728:I1730"/>
    <mergeCell ref="C1735:I1735"/>
    <mergeCell ref="E1708:F1708"/>
    <mergeCell ref="I1708:I1709"/>
    <mergeCell ref="E1709:F1709"/>
    <mergeCell ref="E1710:F1710"/>
    <mergeCell ref="E1711:F1711"/>
    <mergeCell ref="I1711:I1715"/>
    <mergeCell ref="E1712:F1712"/>
    <mergeCell ref="E1713:F1713"/>
    <mergeCell ref="E1714:F1714"/>
    <mergeCell ref="E1715:F1715"/>
    <mergeCell ref="B1695:I1695"/>
    <mergeCell ref="B1696:B1697"/>
    <mergeCell ref="C1696:E1697"/>
    <mergeCell ref="F1696:F1697"/>
    <mergeCell ref="G1696:G1697"/>
    <mergeCell ref="H1696:H1697"/>
    <mergeCell ref="I1696:I1697"/>
    <mergeCell ref="I1699:I1706"/>
    <mergeCell ref="E1707:F1707"/>
    <mergeCell ref="E1635:F1635"/>
    <mergeCell ref="E1636:F1636"/>
    <mergeCell ref="I1636:I1637"/>
    <mergeCell ref="E1637:F1637"/>
    <mergeCell ref="E1638:F1638"/>
    <mergeCell ref="F1642:H1642"/>
    <mergeCell ref="F1644:H1644"/>
    <mergeCell ref="D1687:I1689"/>
    <mergeCell ref="C1694:I1694"/>
    <mergeCell ref="D1647:I1649"/>
    <mergeCell ref="C1654:I1654"/>
    <mergeCell ref="B1655:I1655"/>
    <mergeCell ref="B1656:B1657"/>
    <mergeCell ref="C1656:E1657"/>
    <mergeCell ref="F1656:F1657"/>
    <mergeCell ref="G1656:G1657"/>
    <mergeCell ref="H1656:H1657"/>
    <mergeCell ref="I1656:I1657"/>
    <mergeCell ref="I1659:I1665"/>
    <mergeCell ref="E1666:F1666"/>
    <mergeCell ref="E1667:F1667"/>
    <mergeCell ref="I1667:I1668"/>
    <mergeCell ref="E1668:F1668"/>
    <mergeCell ref="E1669:F1669"/>
    <mergeCell ref="E1670:F1670"/>
    <mergeCell ref="I1670:I1674"/>
    <mergeCell ref="E1671:F1671"/>
    <mergeCell ref="E1672:F1672"/>
    <mergeCell ref="E1673:F1673"/>
    <mergeCell ref="E1674:F1674"/>
    <mergeCell ref="E1675:F1675"/>
    <mergeCell ref="E1676:F1676"/>
    <mergeCell ref="E1627:F1627"/>
    <mergeCell ref="I1627:I1628"/>
    <mergeCell ref="E1628:F1628"/>
    <mergeCell ref="E1629:F1629"/>
    <mergeCell ref="E1630:F1630"/>
    <mergeCell ref="I1630:I1634"/>
    <mergeCell ref="E1631:F1631"/>
    <mergeCell ref="E1632:F1632"/>
    <mergeCell ref="E1633:F1633"/>
    <mergeCell ref="E1634:F1634"/>
    <mergeCell ref="I1676:I1677"/>
    <mergeCell ref="E1677:F1677"/>
    <mergeCell ref="B1614:I1614"/>
    <mergeCell ref="B1615:B1616"/>
    <mergeCell ref="C1615:E1616"/>
    <mergeCell ref="F1615:F1616"/>
    <mergeCell ref="G1615:G1616"/>
    <mergeCell ref="H1615:H1616"/>
    <mergeCell ref="I1615:I1616"/>
    <mergeCell ref="I1618:I1625"/>
    <mergeCell ref="E1626:F1626"/>
    <mergeCell ref="E1594:F1594"/>
    <mergeCell ref="E1595:F1595"/>
    <mergeCell ref="I1595:I1596"/>
    <mergeCell ref="E1596:F1596"/>
    <mergeCell ref="E1597:F1597"/>
    <mergeCell ref="F1601:H1601"/>
    <mergeCell ref="F1603:H1603"/>
    <mergeCell ref="D1606:I1608"/>
    <mergeCell ref="C1613:I1613"/>
    <mergeCell ref="E1587:F1587"/>
    <mergeCell ref="I1587:I1588"/>
    <mergeCell ref="E1588:F1588"/>
    <mergeCell ref="E1589:F1589"/>
    <mergeCell ref="E1590:F1590"/>
    <mergeCell ref="I1590:I1593"/>
    <mergeCell ref="E1591:F1591"/>
    <mergeCell ref="E1592:F1592"/>
    <mergeCell ref="E1593:F1593"/>
    <mergeCell ref="B1574:I1574"/>
    <mergeCell ref="B1575:B1576"/>
    <mergeCell ref="C1575:E1576"/>
    <mergeCell ref="F1575:F1576"/>
    <mergeCell ref="G1575:G1576"/>
    <mergeCell ref="H1575:H1576"/>
    <mergeCell ref="I1575:I1576"/>
    <mergeCell ref="I1578:I1585"/>
    <mergeCell ref="E1586:F1586"/>
    <mergeCell ref="E1554:F1554"/>
    <mergeCell ref="E1555:F1555"/>
    <mergeCell ref="I1555:I1556"/>
    <mergeCell ref="E1556:F1556"/>
    <mergeCell ref="E1557:F1557"/>
    <mergeCell ref="F1561:H1561"/>
    <mergeCell ref="F1563:H1563"/>
    <mergeCell ref="D1566:I1568"/>
    <mergeCell ref="C1573:I1573"/>
    <mergeCell ref="E1547:F1547"/>
    <mergeCell ref="I1547:I1548"/>
    <mergeCell ref="E1548:F1548"/>
    <mergeCell ref="E1549:F1549"/>
    <mergeCell ref="E1550:F1550"/>
    <mergeCell ref="I1550:I1553"/>
    <mergeCell ref="E1551:F1551"/>
    <mergeCell ref="E1552:F1552"/>
    <mergeCell ref="E1553:F1553"/>
    <mergeCell ref="B1534:I1534"/>
    <mergeCell ref="B1535:B1536"/>
    <mergeCell ref="C1535:E1536"/>
    <mergeCell ref="F1535:F1536"/>
    <mergeCell ref="G1535:G1536"/>
    <mergeCell ref="H1535:H1536"/>
    <mergeCell ref="I1535:I1536"/>
    <mergeCell ref="I1538:I1545"/>
    <mergeCell ref="E1546:F1546"/>
    <mergeCell ref="E1514:F1514"/>
    <mergeCell ref="E1515:F1515"/>
    <mergeCell ref="I1515:I1516"/>
    <mergeCell ref="E1516:F1516"/>
    <mergeCell ref="E1517:F1517"/>
    <mergeCell ref="F1521:H1521"/>
    <mergeCell ref="F1523:H1523"/>
    <mergeCell ref="D1526:I1528"/>
    <mergeCell ref="C1533:I1533"/>
    <mergeCell ref="E1507:F1507"/>
    <mergeCell ref="I1507:I1508"/>
    <mergeCell ref="E1508:F1508"/>
    <mergeCell ref="E1509:F1509"/>
    <mergeCell ref="E1510:F1510"/>
    <mergeCell ref="I1510:I1513"/>
    <mergeCell ref="E1511:F1511"/>
    <mergeCell ref="E1512:F1512"/>
    <mergeCell ref="E1513:F1513"/>
    <mergeCell ref="B1494:I1494"/>
    <mergeCell ref="B1495:B1496"/>
    <mergeCell ref="C1495:E1496"/>
    <mergeCell ref="F1495:F1496"/>
    <mergeCell ref="G1495:G1496"/>
    <mergeCell ref="H1495:H1496"/>
    <mergeCell ref="I1495:I1496"/>
    <mergeCell ref="I1498:I1505"/>
    <mergeCell ref="E1506:F1506"/>
    <mergeCell ref="E1474:F1474"/>
    <mergeCell ref="E1475:F1475"/>
    <mergeCell ref="I1475:I1476"/>
    <mergeCell ref="E1476:F1476"/>
    <mergeCell ref="E1477:F1477"/>
    <mergeCell ref="F1481:H1481"/>
    <mergeCell ref="F1483:H1483"/>
    <mergeCell ref="D1486:I1488"/>
    <mergeCell ref="C1493:I1493"/>
    <mergeCell ref="E1466:F1466"/>
    <mergeCell ref="I1466:I1467"/>
    <mergeCell ref="E1467:F1467"/>
    <mergeCell ref="E1468:F1468"/>
    <mergeCell ref="E1469:F1469"/>
    <mergeCell ref="I1469:I1473"/>
    <mergeCell ref="E1470:F1470"/>
    <mergeCell ref="E1471:F1471"/>
    <mergeCell ref="E1472:F1472"/>
    <mergeCell ref="E1473:F1473"/>
    <mergeCell ref="B1453:I1453"/>
    <mergeCell ref="B1454:B1455"/>
    <mergeCell ref="C1454:E1455"/>
    <mergeCell ref="F1454:F1455"/>
    <mergeCell ref="G1454:G1455"/>
    <mergeCell ref="H1454:H1455"/>
    <mergeCell ref="I1454:I1455"/>
    <mergeCell ref="I1457:I1464"/>
    <mergeCell ref="E1465:F1465"/>
    <mergeCell ref="E1433:F1433"/>
    <mergeCell ref="E1434:F1434"/>
    <mergeCell ref="I1434:I1435"/>
    <mergeCell ref="E1435:F1435"/>
    <mergeCell ref="E1436:F1436"/>
    <mergeCell ref="F1440:H1440"/>
    <mergeCell ref="F1442:H1442"/>
    <mergeCell ref="D1445:I1447"/>
    <mergeCell ref="C1452:I1452"/>
    <mergeCell ref="E1425:F1425"/>
    <mergeCell ref="I1425:I1426"/>
    <mergeCell ref="E1426:F1426"/>
    <mergeCell ref="E1427:F1427"/>
    <mergeCell ref="E1428:F1428"/>
    <mergeCell ref="I1428:I1432"/>
    <mergeCell ref="E1429:F1429"/>
    <mergeCell ref="E1430:F1430"/>
    <mergeCell ref="E1431:F1431"/>
    <mergeCell ref="E1432:F1432"/>
    <mergeCell ref="B1412:I1412"/>
    <mergeCell ref="B1413:B1414"/>
    <mergeCell ref="C1413:E1414"/>
    <mergeCell ref="F1413:F1414"/>
    <mergeCell ref="G1413:G1414"/>
    <mergeCell ref="H1413:H1414"/>
    <mergeCell ref="I1413:I1414"/>
    <mergeCell ref="I1416:I1423"/>
    <mergeCell ref="E1424:F1424"/>
    <mergeCell ref="E1392:F1392"/>
    <mergeCell ref="E1393:F1393"/>
    <mergeCell ref="I1393:I1394"/>
    <mergeCell ref="E1394:F1394"/>
    <mergeCell ref="E1395:F1395"/>
    <mergeCell ref="F1399:H1399"/>
    <mergeCell ref="F1401:H1401"/>
    <mergeCell ref="D1404:I1406"/>
    <mergeCell ref="C1411:I1411"/>
    <mergeCell ref="E1385:F1385"/>
    <mergeCell ref="I1385:I1386"/>
    <mergeCell ref="E1386:F1386"/>
    <mergeCell ref="E1387:F1387"/>
    <mergeCell ref="E1388:F1388"/>
    <mergeCell ref="I1388:I1391"/>
    <mergeCell ref="E1389:F1389"/>
    <mergeCell ref="E1390:F1390"/>
    <mergeCell ref="E1391:F1391"/>
    <mergeCell ref="B1372:I1372"/>
    <mergeCell ref="B1373:B1374"/>
    <mergeCell ref="C1373:E1374"/>
    <mergeCell ref="F1373:F1374"/>
    <mergeCell ref="G1373:G1374"/>
    <mergeCell ref="H1373:H1374"/>
    <mergeCell ref="I1373:I1374"/>
    <mergeCell ref="I1376:I1383"/>
    <mergeCell ref="E1384:F1384"/>
    <mergeCell ref="E1352:F1352"/>
    <mergeCell ref="E1353:F1353"/>
    <mergeCell ref="I1353:I1354"/>
    <mergeCell ref="E1354:F1354"/>
    <mergeCell ref="E1355:F1355"/>
    <mergeCell ref="F1359:H1359"/>
    <mergeCell ref="F1361:H1361"/>
    <mergeCell ref="D1364:I1366"/>
    <mergeCell ref="C1371:I1371"/>
    <mergeCell ref="E1344:F1344"/>
    <mergeCell ref="I1344:I1345"/>
    <mergeCell ref="E1345:F1345"/>
    <mergeCell ref="E1346:F1346"/>
    <mergeCell ref="E1347:F1347"/>
    <mergeCell ref="I1347:I1351"/>
    <mergeCell ref="E1348:F1348"/>
    <mergeCell ref="E1349:F1349"/>
    <mergeCell ref="E1350:F1350"/>
    <mergeCell ref="E1351:F1351"/>
    <mergeCell ref="B1331:I1331"/>
    <mergeCell ref="B1332:B1333"/>
    <mergeCell ref="C1332:E1333"/>
    <mergeCell ref="F1332:F1333"/>
    <mergeCell ref="G1332:G1333"/>
    <mergeCell ref="H1332:H1333"/>
    <mergeCell ref="I1332:I1333"/>
    <mergeCell ref="I1335:I1342"/>
    <mergeCell ref="E1343:F1343"/>
    <mergeCell ref="E1311:F1311"/>
    <mergeCell ref="E1312:F1312"/>
    <mergeCell ref="I1312:I1313"/>
    <mergeCell ref="E1313:F1313"/>
    <mergeCell ref="E1314:F1314"/>
    <mergeCell ref="F1318:H1318"/>
    <mergeCell ref="F1320:H1320"/>
    <mergeCell ref="D1323:I1325"/>
    <mergeCell ref="C1330:I1330"/>
    <mergeCell ref="E1303:F1303"/>
    <mergeCell ref="I1303:I1304"/>
    <mergeCell ref="E1304:F1304"/>
    <mergeCell ref="E1305:F1305"/>
    <mergeCell ref="E1306:F1306"/>
    <mergeCell ref="I1306:I1310"/>
    <mergeCell ref="E1307:F1307"/>
    <mergeCell ref="E1308:F1308"/>
    <mergeCell ref="E1309:F1309"/>
    <mergeCell ref="E1310:F1310"/>
    <mergeCell ref="B1290:I1290"/>
    <mergeCell ref="B1291:B1292"/>
    <mergeCell ref="C1291:E1292"/>
    <mergeCell ref="F1291:F1292"/>
    <mergeCell ref="G1291:G1292"/>
    <mergeCell ref="H1291:H1292"/>
    <mergeCell ref="I1291:I1292"/>
    <mergeCell ref="I1294:I1301"/>
    <mergeCell ref="E1302:F1302"/>
    <mergeCell ref="E1270:F1270"/>
    <mergeCell ref="E1271:F1271"/>
    <mergeCell ref="I1271:I1272"/>
    <mergeCell ref="E1272:F1272"/>
    <mergeCell ref="E1273:F1273"/>
    <mergeCell ref="F1277:H1277"/>
    <mergeCell ref="F1279:H1279"/>
    <mergeCell ref="D1282:I1284"/>
    <mergeCell ref="C1289:I1289"/>
    <mergeCell ref="E1263:F1263"/>
    <mergeCell ref="I1263:I1264"/>
    <mergeCell ref="E1264:F1264"/>
    <mergeCell ref="E1265:F1265"/>
    <mergeCell ref="E1266:F1266"/>
    <mergeCell ref="I1266:I1269"/>
    <mergeCell ref="E1267:F1267"/>
    <mergeCell ref="E1268:F1268"/>
    <mergeCell ref="E1269:F1269"/>
    <mergeCell ref="B1250:I1250"/>
    <mergeCell ref="B1251:B1252"/>
    <mergeCell ref="C1251:E1252"/>
    <mergeCell ref="F1251:F1252"/>
    <mergeCell ref="G1251:G1252"/>
    <mergeCell ref="H1251:H1252"/>
    <mergeCell ref="I1251:I1252"/>
    <mergeCell ref="I1254:I1261"/>
    <mergeCell ref="E1262:F1262"/>
    <mergeCell ref="E1230:F1230"/>
    <mergeCell ref="E1231:F1231"/>
    <mergeCell ref="I1231:I1232"/>
    <mergeCell ref="E1232:F1232"/>
    <mergeCell ref="E1233:F1233"/>
    <mergeCell ref="F1237:H1237"/>
    <mergeCell ref="F1239:H1239"/>
    <mergeCell ref="D1242:I1244"/>
    <mergeCell ref="C1249:I1249"/>
    <mergeCell ref="E1223:F1223"/>
    <mergeCell ref="I1223:I1224"/>
    <mergeCell ref="E1224:F1224"/>
    <mergeCell ref="E1225:F1225"/>
    <mergeCell ref="E1226:F1226"/>
    <mergeCell ref="I1226:I1229"/>
    <mergeCell ref="E1227:F1227"/>
    <mergeCell ref="E1228:F1228"/>
    <mergeCell ref="E1229:F1229"/>
    <mergeCell ref="B1210:I1210"/>
    <mergeCell ref="B1211:B1212"/>
    <mergeCell ref="C1211:E1212"/>
    <mergeCell ref="F1211:F1212"/>
    <mergeCell ref="G1211:G1212"/>
    <mergeCell ref="H1211:H1212"/>
    <mergeCell ref="I1211:I1212"/>
    <mergeCell ref="I1214:I1221"/>
    <mergeCell ref="E1222:F1222"/>
    <mergeCell ref="E1190:F1190"/>
    <mergeCell ref="E1191:F1191"/>
    <mergeCell ref="I1191:I1192"/>
    <mergeCell ref="E1192:F1192"/>
    <mergeCell ref="E1193:F1193"/>
    <mergeCell ref="F1197:H1197"/>
    <mergeCell ref="F1199:H1199"/>
    <mergeCell ref="D1202:I1204"/>
    <mergeCell ref="C1209:I1209"/>
    <mergeCell ref="E1182:F1182"/>
    <mergeCell ref="I1182:I1183"/>
    <mergeCell ref="E1183:F1183"/>
    <mergeCell ref="E1184:F1184"/>
    <mergeCell ref="E1185:F1185"/>
    <mergeCell ref="I1185:I1189"/>
    <mergeCell ref="E1186:F1186"/>
    <mergeCell ref="E1187:F1187"/>
    <mergeCell ref="E1188:F1188"/>
    <mergeCell ref="E1189:F1189"/>
    <mergeCell ref="B1169:I1169"/>
    <mergeCell ref="B1170:B1171"/>
    <mergeCell ref="C1170:E1171"/>
    <mergeCell ref="F1170:F1171"/>
    <mergeCell ref="G1170:G1171"/>
    <mergeCell ref="H1170:H1171"/>
    <mergeCell ref="I1170:I1171"/>
    <mergeCell ref="I1173:I1180"/>
    <mergeCell ref="E1181:F1181"/>
    <mergeCell ref="E1149:F1149"/>
    <mergeCell ref="E1150:F1150"/>
    <mergeCell ref="I1150:I1151"/>
    <mergeCell ref="E1151:F1151"/>
    <mergeCell ref="E1152:F1152"/>
    <mergeCell ref="F1156:H1156"/>
    <mergeCell ref="F1158:H1158"/>
    <mergeCell ref="D1161:I1163"/>
    <mergeCell ref="C1168:I1168"/>
    <mergeCell ref="E1142:F1142"/>
    <mergeCell ref="I1142:I1143"/>
    <mergeCell ref="E1143:F1143"/>
    <mergeCell ref="E1144:F1144"/>
    <mergeCell ref="E1145:F1145"/>
    <mergeCell ref="I1145:I1148"/>
    <mergeCell ref="E1146:F1146"/>
    <mergeCell ref="E1147:F1147"/>
    <mergeCell ref="E1148:F1148"/>
    <mergeCell ref="B1129:I1129"/>
    <mergeCell ref="B1130:B1131"/>
    <mergeCell ref="C1130:E1131"/>
    <mergeCell ref="F1130:F1131"/>
    <mergeCell ref="G1130:G1131"/>
    <mergeCell ref="H1130:H1131"/>
    <mergeCell ref="I1130:I1131"/>
    <mergeCell ref="I1133:I1140"/>
    <mergeCell ref="E1141:F1141"/>
    <mergeCell ref="E1109:F1109"/>
    <mergeCell ref="E1110:F1110"/>
    <mergeCell ref="I1110:I1111"/>
    <mergeCell ref="E1111:F1111"/>
    <mergeCell ref="E1112:F1112"/>
    <mergeCell ref="F1116:H1116"/>
    <mergeCell ref="F1118:H1118"/>
    <mergeCell ref="D1121:I1123"/>
    <mergeCell ref="C1128:I1128"/>
    <mergeCell ref="E1101:F1101"/>
    <mergeCell ref="I1101:I1102"/>
    <mergeCell ref="E1102:F1102"/>
    <mergeCell ref="E1103:F1103"/>
    <mergeCell ref="E1104:F1104"/>
    <mergeCell ref="I1104:I1108"/>
    <mergeCell ref="E1105:F1105"/>
    <mergeCell ref="E1106:F1106"/>
    <mergeCell ref="E1107:F1107"/>
    <mergeCell ref="E1108:F1108"/>
    <mergeCell ref="B1088:I1088"/>
    <mergeCell ref="B1089:B1090"/>
    <mergeCell ref="C1089:E1090"/>
    <mergeCell ref="F1089:F1090"/>
    <mergeCell ref="G1089:G1090"/>
    <mergeCell ref="H1089:H1090"/>
    <mergeCell ref="I1089:I1090"/>
    <mergeCell ref="I1092:I1099"/>
    <mergeCell ref="E1100:F1100"/>
    <mergeCell ref="E1068:F1068"/>
    <mergeCell ref="E1069:F1069"/>
    <mergeCell ref="I1069:I1070"/>
    <mergeCell ref="E1070:F1070"/>
    <mergeCell ref="E1071:F1071"/>
    <mergeCell ref="F1075:H1075"/>
    <mergeCell ref="F1077:H1077"/>
    <mergeCell ref="D1080:I1082"/>
    <mergeCell ref="C1087:I1087"/>
    <mergeCell ref="E1060:F1060"/>
    <mergeCell ref="I1060:I1061"/>
    <mergeCell ref="E1061:F1061"/>
    <mergeCell ref="E1062:F1062"/>
    <mergeCell ref="E1063:F1063"/>
    <mergeCell ref="I1063:I1067"/>
    <mergeCell ref="E1064:F1064"/>
    <mergeCell ref="E1065:F1065"/>
    <mergeCell ref="E1066:F1066"/>
    <mergeCell ref="E1067:F1067"/>
    <mergeCell ref="B1047:I1047"/>
    <mergeCell ref="B1048:B1049"/>
    <mergeCell ref="C1048:E1049"/>
    <mergeCell ref="F1048:F1049"/>
    <mergeCell ref="G1048:G1049"/>
    <mergeCell ref="H1048:H1049"/>
    <mergeCell ref="I1048:I1049"/>
    <mergeCell ref="I1051:I1058"/>
    <mergeCell ref="E1059:F1059"/>
    <mergeCell ref="E1027:F1027"/>
    <mergeCell ref="E1028:F1028"/>
    <mergeCell ref="I1028:I1029"/>
    <mergeCell ref="E1029:F1029"/>
    <mergeCell ref="E1030:F1030"/>
    <mergeCell ref="F1034:H1034"/>
    <mergeCell ref="F1036:H1036"/>
    <mergeCell ref="D1039:I1041"/>
    <mergeCell ref="C1046:I1046"/>
    <mergeCell ref="E1019:F1019"/>
    <mergeCell ref="I1019:I1020"/>
    <mergeCell ref="E1020:F1020"/>
    <mergeCell ref="E1021:F1021"/>
    <mergeCell ref="E1022:F1022"/>
    <mergeCell ref="I1022:I1026"/>
    <mergeCell ref="E1023:F1023"/>
    <mergeCell ref="E1024:F1024"/>
    <mergeCell ref="E1025:F1025"/>
    <mergeCell ref="E1026:F1026"/>
    <mergeCell ref="B1006:I1006"/>
    <mergeCell ref="B1007:B1008"/>
    <mergeCell ref="C1007:E1008"/>
    <mergeCell ref="F1007:F1008"/>
    <mergeCell ref="G1007:G1008"/>
    <mergeCell ref="H1007:H1008"/>
    <mergeCell ref="I1007:I1008"/>
    <mergeCell ref="I1010:I1017"/>
    <mergeCell ref="E1018:F1018"/>
    <mergeCell ref="E986:F986"/>
    <mergeCell ref="E987:F987"/>
    <mergeCell ref="I987:I988"/>
    <mergeCell ref="E988:F988"/>
    <mergeCell ref="E989:F989"/>
    <mergeCell ref="F993:H993"/>
    <mergeCell ref="F995:H995"/>
    <mergeCell ref="D998:I1000"/>
    <mergeCell ref="C1005:I1005"/>
    <mergeCell ref="E978:F978"/>
    <mergeCell ref="I978:I979"/>
    <mergeCell ref="E979:F979"/>
    <mergeCell ref="E980:F980"/>
    <mergeCell ref="E981:F981"/>
    <mergeCell ref="I981:I985"/>
    <mergeCell ref="E982:F982"/>
    <mergeCell ref="E983:F983"/>
    <mergeCell ref="E984:F984"/>
    <mergeCell ref="E985:F985"/>
    <mergeCell ref="B965:I965"/>
    <mergeCell ref="B966:B967"/>
    <mergeCell ref="C966:E967"/>
    <mergeCell ref="F966:F967"/>
    <mergeCell ref="G966:G967"/>
    <mergeCell ref="H966:H967"/>
    <mergeCell ref="I966:I967"/>
    <mergeCell ref="I969:I976"/>
    <mergeCell ref="E977:F977"/>
    <mergeCell ref="E945:F945"/>
    <mergeCell ref="E946:F946"/>
    <mergeCell ref="I946:I947"/>
    <mergeCell ref="E947:F947"/>
    <mergeCell ref="E948:F948"/>
    <mergeCell ref="F952:H952"/>
    <mergeCell ref="F954:H954"/>
    <mergeCell ref="D957:I959"/>
    <mergeCell ref="C964:I964"/>
    <mergeCell ref="E937:F937"/>
    <mergeCell ref="I937:I938"/>
    <mergeCell ref="E938:F938"/>
    <mergeCell ref="E939:F939"/>
    <mergeCell ref="E940:F940"/>
    <mergeCell ref="I940:I944"/>
    <mergeCell ref="E941:F941"/>
    <mergeCell ref="E942:F942"/>
    <mergeCell ref="E943:F943"/>
    <mergeCell ref="E944:F944"/>
    <mergeCell ref="B924:I924"/>
    <mergeCell ref="B925:B926"/>
    <mergeCell ref="C925:E926"/>
    <mergeCell ref="F925:F926"/>
    <mergeCell ref="G925:G926"/>
    <mergeCell ref="H925:H926"/>
    <mergeCell ref="I925:I926"/>
    <mergeCell ref="I928:I935"/>
    <mergeCell ref="E936:F936"/>
    <mergeCell ref="E904:F904"/>
    <mergeCell ref="E905:F905"/>
    <mergeCell ref="I905:I906"/>
    <mergeCell ref="E906:F906"/>
    <mergeCell ref="E907:F907"/>
    <mergeCell ref="F911:H911"/>
    <mergeCell ref="F913:H913"/>
    <mergeCell ref="D916:I918"/>
    <mergeCell ref="C923:I923"/>
    <mergeCell ref="E898:F898"/>
    <mergeCell ref="I898:I899"/>
    <mergeCell ref="E899:F899"/>
    <mergeCell ref="E900:F900"/>
    <mergeCell ref="E901:F901"/>
    <mergeCell ref="I901:I903"/>
    <mergeCell ref="E902:F902"/>
    <mergeCell ref="E903:F903"/>
    <mergeCell ref="B885:I885"/>
    <mergeCell ref="B886:B887"/>
    <mergeCell ref="C886:E887"/>
    <mergeCell ref="F886:F887"/>
    <mergeCell ref="G886:G887"/>
    <mergeCell ref="H886:H887"/>
    <mergeCell ref="I886:I887"/>
    <mergeCell ref="I889:I896"/>
    <mergeCell ref="E897:F897"/>
    <mergeCell ref="E865:F865"/>
    <mergeCell ref="E866:F866"/>
    <mergeCell ref="I866:I867"/>
    <mergeCell ref="E867:F867"/>
    <mergeCell ref="E868:F868"/>
    <mergeCell ref="F872:H872"/>
    <mergeCell ref="F874:H874"/>
    <mergeCell ref="D877:I879"/>
    <mergeCell ref="C884:I884"/>
    <mergeCell ref="I850:I857"/>
    <mergeCell ref="E858:F858"/>
    <mergeCell ref="E859:F859"/>
    <mergeCell ref="I859:I860"/>
    <mergeCell ref="E860:F860"/>
    <mergeCell ref="E861:F861"/>
    <mergeCell ref="E862:F862"/>
    <mergeCell ref="I862:I864"/>
    <mergeCell ref="E863:F863"/>
    <mergeCell ref="E864:F864"/>
    <mergeCell ref="D838:I840"/>
    <mergeCell ref="C845:I845"/>
    <mergeCell ref="B846:I846"/>
    <mergeCell ref="B847:B848"/>
    <mergeCell ref="C847:E848"/>
    <mergeCell ref="F847:F848"/>
    <mergeCell ref="G847:G848"/>
    <mergeCell ref="H847:H848"/>
    <mergeCell ref="I847:I848"/>
    <mergeCell ref="F835:H835"/>
    <mergeCell ref="E826:F826"/>
    <mergeCell ref="E827:F827"/>
    <mergeCell ref="I827:I828"/>
    <mergeCell ref="E828:F828"/>
    <mergeCell ref="E829:F829"/>
    <mergeCell ref="F833:H833"/>
    <mergeCell ref="E822:F822"/>
    <mergeCell ref="I822:I825"/>
    <mergeCell ref="E823:F823"/>
    <mergeCell ref="E824:F824"/>
    <mergeCell ref="E825:F825"/>
    <mergeCell ref="I810:I817"/>
    <mergeCell ref="E818:F818"/>
    <mergeCell ref="E819:F819"/>
    <mergeCell ref="I819:I820"/>
    <mergeCell ref="E820:F820"/>
    <mergeCell ref="E821:F821"/>
    <mergeCell ref="F795:H795"/>
    <mergeCell ref="D798:I800"/>
    <mergeCell ref="C805:I805"/>
    <mergeCell ref="B806:I806"/>
    <mergeCell ref="B807:B808"/>
    <mergeCell ref="C807:E808"/>
    <mergeCell ref="F807:F808"/>
    <mergeCell ref="G807:G808"/>
    <mergeCell ref="H807:H808"/>
    <mergeCell ref="I807:I808"/>
    <mergeCell ref="E786:F786"/>
    <mergeCell ref="E787:F787"/>
    <mergeCell ref="I787:I788"/>
    <mergeCell ref="E788:F788"/>
    <mergeCell ref="E789:F789"/>
    <mergeCell ref="F793:H793"/>
    <mergeCell ref="E782:F782"/>
    <mergeCell ref="I782:I785"/>
    <mergeCell ref="E783:F783"/>
    <mergeCell ref="E784:F784"/>
    <mergeCell ref="E785:F785"/>
    <mergeCell ref="I771:I777"/>
    <mergeCell ref="E778:F778"/>
    <mergeCell ref="E779:F779"/>
    <mergeCell ref="I779:I780"/>
    <mergeCell ref="E780:F780"/>
    <mergeCell ref="E781:F781"/>
    <mergeCell ref="F756:H756"/>
    <mergeCell ref="D759:I761"/>
    <mergeCell ref="C766:I766"/>
    <mergeCell ref="B767:I767"/>
    <mergeCell ref="B768:B769"/>
    <mergeCell ref="C768:E769"/>
    <mergeCell ref="F768:F769"/>
    <mergeCell ref="G768:G769"/>
    <mergeCell ref="H768:H769"/>
    <mergeCell ref="I768:I769"/>
    <mergeCell ref="E747:F747"/>
    <mergeCell ref="E748:F748"/>
    <mergeCell ref="I748:I749"/>
    <mergeCell ref="E749:F749"/>
    <mergeCell ref="E750:F750"/>
    <mergeCell ref="F754:H754"/>
    <mergeCell ref="E743:F743"/>
    <mergeCell ref="I743:I746"/>
    <mergeCell ref="E744:F744"/>
    <mergeCell ref="E745:F745"/>
    <mergeCell ref="E746:F746"/>
    <mergeCell ref="I731:I738"/>
    <mergeCell ref="E739:F739"/>
    <mergeCell ref="E740:F740"/>
    <mergeCell ref="I740:I741"/>
    <mergeCell ref="E741:F741"/>
    <mergeCell ref="E742:F742"/>
    <mergeCell ref="F716:H716"/>
    <mergeCell ref="D719:I721"/>
    <mergeCell ref="C726:I726"/>
    <mergeCell ref="B727:I727"/>
    <mergeCell ref="B728:B729"/>
    <mergeCell ref="C728:E729"/>
    <mergeCell ref="F728:F729"/>
    <mergeCell ref="G728:G729"/>
    <mergeCell ref="H728:H729"/>
    <mergeCell ref="I728:I729"/>
    <mergeCell ref="E707:F707"/>
    <mergeCell ref="E708:F708"/>
    <mergeCell ref="I708:I709"/>
    <mergeCell ref="E709:F709"/>
    <mergeCell ref="E710:F710"/>
    <mergeCell ref="F714:H714"/>
    <mergeCell ref="E702:F702"/>
    <mergeCell ref="I702:I706"/>
    <mergeCell ref="E703:F703"/>
    <mergeCell ref="E704:F704"/>
    <mergeCell ref="E705:F705"/>
    <mergeCell ref="E706:F706"/>
    <mergeCell ref="I690:I697"/>
    <mergeCell ref="E698:F698"/>
    <mergeCell ref="E699:F699"/>
    <mergeCell ref="I699:I700"/>
    <mergeCell ref="E700:F700"/>
    <mergeCell ref="E701:F701"/>
    <mergeCell ref="F675:H675"/>
    <mergeCell ref="D678:I680"/>
    <mergeCell ref="C685:I685"/>
    <mergeCell ref="B686:I686"/>
    <mergeCell ref="B687:B688"/>
    <mergeCell ref="C687:E688"/>
    <mergeCell ref="F687:F688"/>
    <mergeCell ref="G687:G688"/>
    <mergeCell ref="H687:H688"/>
    <mergeCell ref="I687:I688"/>
    <mergeCell ref="E666:F666"/>
    <mergeCell ref="E667:F667"/>
    <mergeCell ref="I667:I668"/>
    <mergeCell ref="E668:F668"/>
    <mergeCell ref="E669:F669"/>
    <mergeCell ref="F673:H673"/>
    <mergeCell ref="E662:F662"/>
    <mergeCell ref="I662:I665"/>
    <mergeCell ref="E663:F663"/>
    <mergeCell ref="E664:F664"/>
    <mergeCell ref="E665:F665"/>
    <mergeCell ref="I650:I657"/>
    <mergeCell ref="E658:F658"/>
    <mergeCell ref="E659:F659"/>
    <mergeCell ref="I659:I660"/>
    <mergeCell ref="E660:F660"/>
    <mergeCell ref="E661:F661"/>
    <mergeCell ref="F635:H635"/>
    <mergeCell ref="D638:I640"/>
    <mergeCell ref="C645:I645"/>
    <mergeCell ref="B646:I646"/>
    <mergeCell ref="B647:B648"/>
    <mergeCell ref="C647:E648"/>
    <mergeCell ref="F647:F648"/>
    <mergeCell ref="G647:G648"/>
    <mergeCell ref="H647:H648"/>
    <mergeCell ref="I647:I648"/>
    <mergeCell ref="E626:F626"/>
    <mergeCell ref="E627:F627"/>
    <mergeCell ref="I627:I628"/>
    <mergeCell ref="E628:F628"/>
    <mergeCell ref="E629:F629"/>
    <mergeCell ref="F633:H633"/>
    <mergeCell ref="E622:F622"/>
    <mergeCell ref="I622:I625"/>
    <mergeCell ref="E623:F623"/>
    <mergeCell ref="E624:F624"/>
    <mergeCell ref="E625:F625"/>
    <mergeCell ref="I610:I617"/>
    <mergeCell ref="E618:F618"/>
    <mergeCell ref="E619:F619"/>
    <mergeCell ref="I619:I620"/>
    <mergeCell ref="E620:F620"/>
    <mergeCell ref="E621:F621"/>
    <mergeCell ref="F595:H595"/>
    <mergeCell ref="D598:I600"/>
    <mergeCell ref="C605:I605"/>
    <mergeCell ref="B606:I606"/>
    <mergeCell ref="B607:B608"/>
    <mergeCell ref="C607:E608"/>
    <mergeCell ref="F607:F608"/>
    <mergeCell ref="G607:G608"/>
    <mergeCell ref="H607:H608"/>
    <mergeCell ref="I607:I608"/>
    <mergeCell ref="E586:F586"/>
    <mergeCell ref="E587:F587"/>
    <mergeCell ref="I587:I588"/>
    <mergeCell ref="E588:F588"/>
    <mergeCell ref="E589:F589"/>
    <mergeCell ref="F593:H593"/>
    <mergeCell ref="E582:F582"/>
    <mergeCell ref="I582:I585"/>
    <mergeCell ref="E583:F583"/>
    <mergeCell ref="E584:F584"/>
    <mergeCell ref="E585:F585"/>
    <mergeCell ref="I570:I577"/>
    <mergeCell ref="E578:F578"/>
    <mergeCell ref="E579:F579"/>
    <mergeCell ref="I579:I580"/>
    <mergeCell ref="E580:F580"/>
    <mergeCell ref="E581:F581"/>
    <mergeCell ref="F555:H555"/>
    <mergeCell ref="D558:I560"/>
    <mergeCell ref="C565:I565"/>
    <mergeCell ref="B566:I566"/>
    <mergeCell ref="B567:B568"/>
    <mergeCell ref="C567:E568"/>
    <mergeCell ref="F567:F568"/>
    <mergeCell ref="G567:G568"/>
    <mergeCell ref="H567:H568"/>
    <mergeCell ref="I567:I568"/>
    <mergeCell ref="E546:F546"/>
    <mergeCell ref="E547:F547"/>
    <mergeCell ref="I547:I548"/>
    <mergeCell ref="E548:F548"/>
    <mergeCell ref="E549:F549"/>
    <mergeCell ref="F553:H553"/>
    <mergeCell ref="E541:F541"/>
    <mergeCell ref="I541:I545"/>
    <mergeCell ref="E542:F542"/>
    <mergeCell ref="E543:F543"/>
    <mergeCell ref="E544:F544"/>
    <mergeCell ref="E545:F545"/>
    <mergeCell ref="I529:I536"/>
    <mergeCell ref="E537:F537"/>
    <mergeCell ref="E538:F538"/>
    <mergeCell ref="I538:I539"/>
    <mergeCell ref="E539:F539"/>
    <mergeCell ref="E540:F540"/>
    <mergeCell ref="F514:H514"/>
    <mergeCell ref="D517:I519"/>
    <mergeCell ref="C524:I524"/>
    <mergeCell ref="B525:I525"/>
    <mergeCell ref="B526:B527"/>
    <mergeCell ref="C526:E527"/>
    <mergeCell ref="F526:F527"/>
    <mergeCell ref="G526:G527"/>
    <mergeCell ref="H526:H527"/>
    <mergeCell ref="I526:I527"/>
    <mergeCell ref="E505:F505"/>
    <mergeCell ref="E506:F506"/>
    <mergeCell ref="I506:I507"/>
    <mergeCell ref="E507:F507"/>
    <mergeCell ref="E508:F508"/>
    <mergeCell ref="F512:H512"/>
    <mergeCell ref="E500:F500"/>
    <mergeCell ref="I500:I504"/>
    <mergeCell ref="E501:F501"/>
    <mergeCell ref="E502:F502"/>
    <mergeCell ref="E503:F503"/>
    <mergeCell ref="E504:F504"/>
    <mergeCell ref="I488:I495"/>
    <mergeCell ref="E496:F496"/>
    <mergeCell ref="E497:F497"/>
    <mergeCell ref="I497:I498"/>
    <mergeCell ref="E498:F498"/>
    <mergeCell ref="E499:F499"/>
    <mergeCell ref="F473:H473"/>
    <mergeCell ref="D476:I478"/>
    <mergeCell ref="C483:I483"/>
    <mergeCell ref="B484:I484"/>
    <mergeCell ref="B485:B486"/>
    <mergeCell ref="C485:E486"/>
    <mergeCell ref="F485:F486"/>
    <mergeCell ref="G485:G486"/>
    <mergeCell ref="H485:H486"/>
    <mergeCell ref="I485:I486"/>
    <mergeCell ref="E464:F464"/>
    <mergeCell ref="E465:F465"/>
    <mergeCell ref="I465:I466"/>
    <mergeCell ref="E466:F466"/>
    <mergeCell ref="E467:F467"/>
    <mergeCell ref="F471:H471"/>
    <mergeCell ref="E459:F459"/>
    <mergeCell ref="I459:I463"/>
    <mergeCell ref="E460:F460"/>
    <mergeCell ref="E461:F461"/>
    <mergeCell ref="E462:F462"/>
    <mergeCell ref="E463:F463"/>
    <mergeCell ref="I447:I454"/>
    <mergeCell ref="E455:F455"/>
    <mergeCell ref="E456:F456"/>
    <mergeCell ref="I456:I457"/>
    <mergeCell ref="E457:F457"/>
    <mergeCell ref="E458:F458"/>
    <mergeCell ref="F432:H432"/>
    <mergeCell ref="D435:I437"/>
    <mergeCell ref="C442:I442"/>
    <mergeCell ref="B443:I443"/>
    <mergeCell ref="B444:B445"/>
    <mergeCell ref="C444:E445"/>
    <mergeCell ref="F444:F445"/>
    <mergeCell ref="G444:G445"/>
    <mergeCell ref="H444:H445"/>
    <mergeCell ref="I444:I445"/>
    <mergeCell ref="E423:F423"/>
    <mergeCell ref="E424:F424"/>
    <mergeCell ref="I424:I425"/>
    <mergeCell ref="E425:F425"/>
    <mergeCell ref="E426:F426"/>
    <mergeCell ref="F430:H430"/>
    <mergeCell ref="E418:F418"/>
    <mergeCell ref="I418:I422"/>
    <mergeCell ref="E419:F419"/>
    <mergeCell ref="E420:F420"/>
    <mergeCell ref="E421:F421"/>
    <mergeCell ref="E422:F422"/>
    <mergeCell ref="I406:I413"/>
    <mergeCell ref="E414:F414"/>
    <mergeCell ref="E415:F415"/>
    <mergeCell ref="I415:I416"/>
    <mergeCell ref="E416:F416"/>
    <mergeCell ref="E417:F417"/>
    <mergeCell ref="F391:H391"/>
    <mergeCell ref="D394:I396"/>
    <mergeCell ref="C401:I401"/>
    <mergeCell ref="B402:I402"/>
    <mergeCell ref="B403:B404"/>
    <mergeCell ref="C403:E404"/>
    <mergeCell ref="F403:F404"/>
    <mergeCell ref="G403:G404"/>
    <mergeCell ref="H403:H404"/>
    <mergeCell ref="I403:I404"/>
    <mergeCell ref="E382:F382"/>
    <mergeCell ref="E383:F383"/>
    <mergeCell ref="I383:I384"/>
    <mergeCell ref="E384:F384"/>
    <mergeCell ref="E385:F385"/>
    <mergeCell ref="F389:H389"/>
    <mergeCell ref="E377:F377"/>
    <mergeCell ref="I377:I381"/>
    <mergeCell ref="E378:F378"/>
    <mergeCell ref="E379:F379"/>
    <mergeCell ref="E380:F380"/>
    <mergeCell ref="E381:F381"/>
    <mergeCell ref="I365:I372"/>
    <mergeCell ref="E373:F373"/>
    <mergeCell ref="E374:F374"/>
    <mergeCell ref="I374:I375"/>
    <mergeCell ref="E375:F375"/>
    <mergeCell ref="E376:F376"/>
    <mergeCell ref="F350:H350"/>
    <mergeCell ref="D353:I355"/>
    <mergeCell ref="C360:I360"/>
    <mergeCell ref="B361:I361"/>
    <mergeCell ref="B362:B363"/>
    <mergeCell ref="C362:E363"/>
    <mergeCell ref="F362:F363"/>
    <mergeCell ref="G362:G363"/>
    <mergeCell ref="H362:H363"/>
    <mergeCell ref="I362:I363"/>
    <mergeCell ref="E341:F341"/>
    <mergeCell ref="E342:F342"/>
    <mergeCell ref="I342:I343"/>
    <mergeCell ref="E343:F343"/>
    <mergeCell ref="E344:F344"/>
    <mergeCell ref="F348:H348"/>
    <mergeCell ref="E336:F336"/>
    <mergeCell ref="I336:I340"/>
    <mergeCell ref="E337:F337"/>
    <mergeCell ref="E338:F338"/>
    <mergeCell ref="E339:F339"/>
    <mergeCell ref="E340:F340"/>
    <mergeCell ref="I324:I331"/>
    <mergeCell ref="E332:F332"/>
    <mergeCell ref="E333:F333"/>
    <mergeCell ref="I333:I334"/>
    <mergeCell ref="E334:F334"/>
    <mergeCell ref="E335:F335"/>
    <mergeCell ref="F309:H309"/>
    <mergeCell ref="D312:I314"/>
    <mergeCell ref="C319:I319"/>
    <mergeCell ref="B320:I320"/>
    <mergeCell ref="B321:B322"/>
    <mergeCell ref="C321:E322"/>
    <mergeCell ref="F321:F322"/>
    <mergeCell ref="G321:G322"/>
    <mergeCell ref="H321:H322"/>
    <mergeCell ref="I321:I322"/>
    <mergeCell ref="E300:F300"/>
    <mergeCell ref="E301:F301"/>
    <mergeCell ref="I301:I302"/>
    <mergeCell ref="E302:F302"/>
    <mergeCell ref="E303:F303"/>
    <mergeCell ref="F307:H307"/>
    <mergeCell ref="E296:F296"/>
    <mergeCell ref="I296:I299"/>
    <mergeCell ref="E297:F297"/>
    <mergeCell ref="E298:F298"/>
    <mergeCell ref="E299:F299"/>
    <mergeCell ref="I284:I291"/>
    <mergeCell ref="E292:F292"/>
    <mergeCell ref="E293:F293"/>
    <mergeCell ref="I293:I294"/>
    <mergeCell ref="E294:F294"/>
    <mergeCell ref="E295:F295"/>
    <mergeCell ref="D272:I274"/>
    <mergeCell ref="C279:I279"/>
    <mergeCell ref="B280:I280"/>
    <mergeCell ref="B281:B282"/>
    <mergeCell ref="C281:E282"/>
    <mergeCell ref="F281:F282"/>
    <mergeCell ref="G281:G282"/>
    <mergeCell ref="H281:H282"/>
    <mergeCell ref="I281:I282"/>
    <mergeCell ref="E263:F263"/>
    <mergeCell ref="F267:H267"/>
    <mergeCell ref="F269:H269"/>
    <mergeCell ref="E258:F258"/>
    <mergeCell ref="E259:F259"/>
    <mergeCell ref="I256:I259"/>
    <mergeCell ref="E256:F256"/>
    <mergeCell ref="E257:F257"/>
    <mergeCell ref="E260:F260"/>
    <mergeCell ref="E261:F261"/>
    <mergeCell ref="I261:I262"/>
    <mergeCell ref="E262:F262"/>
    <mergeCell ref="I244:I251"/>
    <mergeCell ref="E252:F252"/>
    <mergeCell ref="E253:F253"/>
    <mergeCell ref="I253:I254"/>
    <mergeCell ref="E254:F254"/>
    <mergeCell ref="E255:F255"/>
    <mergeCell ref="B241:B242"/>
    <mergeCell ref="C241:E242"/>
    <mergeCell ref="F241:F242"/>
    <mergeCell ref="G241:G242"/>
    <mergeCell ref="H241:H242"/>
    <mergeCell ref="I241:I242"/>
    <mergeCell ref="E223:F223"/>
    <mergeCell ref="F227:H227"/>
    <mergeCell ref="F229:H229"/>
    <mergeCell ref="D232:I234"/>
    <mergeCell ref="C239:I239"/>
    <mergeCell ref="B240:I240"/>
    <mergeCell ref="E218:F218"/>
    <mergeCell ref="I218:I219"/>
    <mergeCell ref="E219:F219"/>
    <mergeCell ref="E220:F220"/>
    <mergeCell ref="E221:F221"/>
    <mergeCell ref="I221:I222"/>
    <mergeCell ref="E222:F222"/>
    <mergeCell ref="I206:I213"/>
    <mergeCell ref="E214:F214"/>
    <mergeCell ref="E215:F215"/>
    <mergeCell ref="I215:I216"/>
    <mergeCell ref="E216:F216"/>
    <mergeCell ref="E217:F217"/>
    <mergeCell ref="B203:B204"/>
    <mergeCell ref="C203:E204"/>
    <mergeCell ref="F203:F204"/>
    <mergeCell ref="G203:G204"/>
    <mergeCell ref="H203:H204"/>
    <mergeCell ref="I203:I204"/>
    <mergeCell ref="E185:F185"/>
    <mergeCell ref="F189:H189"/>
    <mergeCell ref="F191:H191"/>
    <mergeCell ref="D194:I196"/>
    <mergeCell ref="C201:I201"/>
    <mergeCell ref="B202:I202"/>
    <mergeCell ref="E180:F180"/>
    <mergeCell ref="I180:I181"/>
    <mergeCell ref="E181:F181"/>
    <mergeCell ref="E182:F182"/>
    <mergeCell ref="E183:F183"/>
    <mergeCell ref="I183:I184"/>
    <mergeCell ref="E184:F184"/>
    <mergeCell ref="I168:I175"/>
    <mergeCell ref="E176:F176"/>
    <mergeCell ref="E177:F177"/>
    <mergeCell ref="I177:I178"/>
    <mergeCell ref="E178:F178"/>
    <mergeCell ref="E179:F179"/>
    <mergeCell ref="B165:B166"/>
    <mergeCell ref="C165:E166"/>
    <mergeCell ref="F165:F166"/>
    <mergeCell ref="G165:G166"/>
    <mergeCell ref="H165:H166"/>
    <mergeCell ref="I165:I166"/>
    <mergeCell ref="E147:F147"/>
    <mergeCell ref="F151:H151"/>
    <mergeCell ref="F153:H153"/>
    <mergeCell ref="D156:I158"/>
    <mergeCell ref="C163:I163"/>
    <mergeCell ref="B164:I164"/>
    <mergeCell ref="E142:F142"/>
    <mergeCell ref="I142:I143"/>
    <mergeCell ref="E143:F143"/>
    <mergeCell ref="E144:F144"/>
    <mergeCell ref="E145:F145"/>
    <mergeCell ref="I145:I146"/>
    <mergeCell ref="E146:F146"/>
    <mergeCell ref="I130:I137"/>
    <mergeCell ref="E138:F138"/>
    <mergeCell ref="E139:F139"/>
    <mergeCell ref="I139:I140"/>
    <mergeCell ref="E140:F140"/>
    <mergeCell ref="E141:F141"/>
    <mergeCell ref="E65:F65"/>
    <mergeCell ref="I65:I67"/>
    <mergeCell ref="E66:F66"/>
    <mergeCell ref="E67:F67"/>
    <mergeCell ref="E100:F100"/>
    <mergeCell ref="E101:F101"/>
    <mergeCell ref="I101:I102"/>
    <mergeCell ref="E102:F102"/>
    <mergeCell ref="E103:F103"/>
    <mergeCell ref="I69:I70"/>
    <mergeCell ref="E70:F70"/>
    <mergeCell ref="B127:B128"/>
    <mergeCell ref="C127:E128"/>
    <mergeCell ref="F127:F128"/>
    <mergeCell ref="G127:G128"/>
    <mergeCell ref="H127:H128"/>
    <mergeCell ref="I127:I128"/>
    <mergeCell ref="E109:F109"/>
    <mergeCell ref="F113:H113"/>
    <mergeCell ref="F115:H115"/>
    <mergeCell ref="D118:I120"/>
    <mergeCell ref="C125:I125"/>
    <mergeCell ref="B126:I126"/>
    <mergeCell ref="E104:F104"/>
    <mergeCell ref="I104:I105"/>
    <mergeCell ref="E105:F105"/>
    <mergeCell ref="E106:F106"/>
    <mergeCell ref="E107:F107"/>
    <mergeCell ref="I107:I108"/>
    <mergeCell ref="E108:F108"/>
    <mergeCell ref="B50:B51"/>
    <mergeCell ref="C50:E51"/>
    <mergeCell ref="F50:F51"/>
    <mergeCell ref="G50:G51"/>
    <mergeCell ref="H50:H51"/>
    <mergeCell ref="I50:I51"/>
    <mergeCell ref="E1919:F1919"/>
    <mergeCell ref="I1919:I1923"/>
    <mergeCell ref="E1920:F1920"/>
    <mergeCell ref="E1921:F1921"/>
    <mergeCell ref="E1922:F1922"/>
    <mergeCell ref="E1923:F1923"/>
    <mergeCell ref="F1889:H1889"/>
    <mergeCell ref="F1891:H1891"/>
    <mergeCell ref="D1894:I1896"/>
    <mergeCell ref="C1901:I1901"/>
    <mergeCell ref="B1902:I1902"/>
    <mergeCell ref="B1903:B1904"/>
    <mergeCell ref="C1903:E1904"/>
    <mergeCell ref="F1903:F1904"/>
    <mergeCell ref="G1903:G1904"/>
    <mergeCell ref="H1903:H1904"/>
    <mergeCell ref="B89:B90"/>
    <mergeCell ref="C89:E90"/>
    <mergeCell ref="F89:F90"/>
    <mergeCell ref="G89:G90"/>
    <mergeCell ref="H89:H90"/>
    <mergeCell ref="I89:I90"/>
    <mergeCell ref="E71:F71"/>
    <mergeCell ref="F75:H75"/>
    <mergeCell ref="F77:H77"/>
    <mergeCell ref="D80:I82"/>
    <mergeCell ref="E1877:F1877"/>
    <mergeCell ref="E1878:F1878"/>
    <mergeCell ref="I1878:I1881"/>
    <mergeCell ref="E1879:F1879"/>
    <mergeCell ref="E1880:F1880"/>
    <mergeCell ref="E1881:F1881"/>
    <mergeCell ref="I92:I99"/>
    <mergeCell ref="I1906:I1914"/>
    <mergeCell ref="E1915:F1915"/>
    <mergeCell ref="E1916:F1916"/>
    <mergeCell ref="I1916:I1917"/>
    <mergeCell ref="E1917:F1917"/>
    <mergeCell ref="I14:I21"/>
    <mergeCell ref="E22:F22"/>
    <mergeCell ref="E23:F23"/>
    <mergeCell ref="I23:I24"/>
    <mergeCell ref="E24:F24"/>
    <mergeCell ref="E25:F25"/>
    <mergeCell ref="E62:F62"/>
    <mergeCell ref="I62:I63"/>
    <mergeCell ref="E63:F63"/>
    <mergeCell ref="E64:F64"/>
    <mergeCell ref="C87:I87"/>
    <mergeCell ref="B88:I88"/>
    <mergeCell ref="E27:F27"/>
    <mergeCell ref="E28:F28"/>
    <mergeCell ref="E29:F29"/>
    <mergeCell ref="E30:F30"/>
    <mergeCell ref="I30:I31"/>
    <mergeCell ref="E31:F31"/>
    <mergeCell ref="E68:F68"/>
    <mergeCell ref="E69:F69"/>
    <mergeCell ref="E1918:F1918"/>
    <mergeCell ref="D2:I4"/>
    <mergeCell ref="C9:I9"/>
    <mergeCell ref="B10:I10"/>
    <mergeCell ref="B11:B12"/>
    <mergeCell ref="C11:E12"/>
    <mergeCell ref="F11:F12"/>
    <mergeCell ref="G11:G12"/>
    <mergeCell ref="H11:H12"/>
    <mergeCell ref="I11:I12"/>
    <mergeCell ref="D1853:I1855"/>
    <mergeCell ref="C1860:I1860"/>
    <mergeCell ref="B1861:I1861"/>
    <mergeCell ref="B1862:B1863"/>
    <mergeCell ref="C1862:E1863"/>
    <mergeCell ref="F1862:F1863"/>
    <mergeCell ref="G1862:G1863"/>
    <mergeCell ref="I53:I60"/>
    <mergeCell ref="E61:F61"/>
    <mergeCell ref="E32:F32"/>
    <mergeCell ref="F36:H36"/>
    <mergeCell ref="F38:H38"/>
    <mergeCell ref="D41:I43"/>
    <mergeCell ref="C48:I48"/>
    <mergeCell ref="B49:I49"/>
    <mergeCell ref="E26:F26"/>
    <mergeCell ref="I26:I28"/>
    <mergeCell ref="I1865:I1873"/>
    <mergeCell ref="E1874:F1874"/>
    <mergeCell ref="E1875:F1875"/>
    <mergeCell ref="I1875:I1876"/>
    <mergeCell ref="E1876:F1876"/>
  </mergeCells>
  <hyperlinks>
    <hyperlink ref="C8" location="'OBRA CIVIL'!E5" display="'OBRA CIVIL'!E5" xr:uid="{00000000-0004-0000-0300-000000000000}"/>
    <hyperlink ref="C47" location="'OBRA CIVIL'!E5" display="'OBRA CIVIL'!E5" xr:uid="{00000000-0004-0000-0300-000001000000}"/>
    <hyperlink ref="C86" location="'OBRA CIVIL'!E5" display="'OBRA CIVIL'!E5" xr:uid="{00000000-0004-0000-0300-000002000000}"/>
    <hyperlink ref="C124" location="'OBRA CIVIL'!E5" display="'OBRA CIVIL'!E5" xr:uid="{00000000-0004-0000-0300-000003000000}"/>
    <hyperlink ref="C162" location="'OBRA CIVIL'!E5" display="'OBRA CIVIL'!E5" xr:uid="{00000000-0004-0000-0300-000004000000}"/>
    <hyperlink ref="C200" location="'OBRA CIVIL'!E5" display="'OBRA CIVIL'!E5" xr:uid="{00000000-0004-0000-0300-000005000000}"/>
    <hyperlink ref="C238" location="'OBRA CIVIL'!E5" display="'OBRA CIVIL'!E5" xr:uid="{00000000-0004-0000-0300-000006000000}"/>
    <hyperlink ref="C278" location="'OBRA CIVIL'!E5" display="'OBRA CIVIL'!E5" xr:uid="{00000000-0004-0000-0300-000007000000}"/>
    <hyperlink ref="C318" location="'OBRA CIVIL'!E5" display="'OBRA CIVIL'!E5" xr:uid="{00000000-0004-0000-0300-000008000000}"/>
    <hyperlink ref="C359" location="'OBRA CIVIL'!E5" display="'OBRA CIVIL'!E5" xr:uid="{00000000-0004-0000-0300-000009000000}"/>
    <hyperlink ref="C400" location="'OBRA CIVIL'!E5" display="'OBRA CIVIL'!E5" xr:uid="{00000000-0004-0000-0300-00000A000000}"/>
    <hyperlink ref="C441" location="'OBRA CIVIL'!E5" display="'OBRA CIVIL'!E5" xr:uid="{00000000-0004-0000-0300-00000B000000}"/>
    <hyperlink ref="C482" location="'OBRA CIVIL'!E5" display="'OBRA CIVIL'!E5" xr:uid="{00000000-0004-0000-0300-00000C000000}"/>
    <hyperlink ref="C523" location="'OBRA CIVIL'!E5" display="'OBRA CIVIL'!E5" xr:uid="{00000000-0004-0000-0300-00000D000000}"/>
    <hyperlink ref="C564" location="'OBRA CIVIL'!E5" display="'OBRA CIVIL'!E5" xr:uid="{00000000-0004-0000-0300-00000E000000}"/>
    <hyperlink ref="C604" location="'OBRA CIVIL'!E5" display="'OBRA CIVIL'!E5" xr:uid="{00000000-0004-0000-0300-00000F000000}"/>
    <hyperlink ref="C644" location="'OBRA CIVIL'!E5" display="'OBRA CIVIL'!E5" xr:uid="{00000000-0004-0000-0300-000010000000}"/>
    <hyperlink ref="C684" location="'OBRA CIVIL'!E5" display="'OBRA CIVIL'!E5" xr:uid="{00000000-0004-0000-0300-000011000000}"/>
    <hyperlink ref="C725" location="'OBRA CIVIL'!E5" display="'OBRA CIVIL'!E5" xr:uid="{00000000-0004-0000-0300-000012000000}"/>
    <hyperlink ref="C765" location="'OBRA CIVIL'!E5" display="'OBRA CIVIL'!E5" xr:uid="{00000000-0004-0000-0300-000013000000}"/>
    <hyperlink ref="C804" location="'OBRA CIVIL'!E5" display="'OBRA CIVIL'!E5" xr:uid="{00000000-0004-0000-0300-000014000000}"/>
    <hyperlink ref="C844" location="'OBRA CIVIL'!E5" display="'OBRA CIVIL'!E5" xr:uid="{00000000-0004-0000-0300-000015000000}"/>
    <hyperlink ref="C883" location="'OBRA CIVIL'!E5" display="'OBRA CIVIL'!E5" xr:uid="{00000000-0004-0000-0300-000016000000}"/>
    <hyperlink ref="C922" location="'OBRA CIVIL'!E5" display="'OBRA CIVIL'!E5" xr:uid="{00000000-0004-0000-0300-000017000000}"/>
    <hyperlink ref="C963" location="'OBRA CIVIL'!E5" display="'OBRA CIVIL'!E5" xr:uid="{00000000-0004-0000-0300-000018000000}"/>
    <hyperlink ref="C1004" location="'OBRA CIVIL'!E5" display="'OBRA CIVIL'!E5" xr:uid="{00000000-0004-0000-0300-000019000000}"/>
    <hyperlink ref="C1045" location="'OBRA CIVIL'!E5" display="'OBRA CIVIL'!E5" xr:uid="{00000000-0004-0000-0300-00001A000000}"/>
    <hyperlink ref="C1086" location="'OBRA CIVIL'!E5" display="'OBRA CIVIL'!E5" xr:uid="{00000000-0004-0000-0300-00001B000000}"/>
    <hyperlink ref="C1127" location="'OBRA CIVIL'!E5" display="'OBRA CIVIL'!E5" xr:uid="{00000000-0004-0000-0300-00001C000000}"/>
    <hyperlink ref="C1167" location="'OBRA CIVIL'!E5" display="'OBRA CIVIL'!E5" xr:uid="{00000000-0004-0000-0300-00001D000000}"/>
    <hyperlink ref="C1208" location="'OBRA CIVIL'!E5" display="'OBRA CIVIL'!E5" xr:uid="{00000000-0004-0000-0300-00001E000000}"/>
    <hyperlink ref="C1248" location="'OBRA CIVIL'!E5" display="'OBRA CIVIL'!E5" xr:uid="{00000000-0004-0000-0300-00001F000000}"/>
    <hyperlink ref="C1288" location="'OBRA CIVIL'!E5" display="'OBRA CIVIL'!E5" xr:uid="{00000000-0004-0000-0300-000020000000}"/>
    <hyperlink ref="C1329" location="'OBRA CIVIL'!E5" display="'OBRA CIVIL'!E5" xr:uid="{00000000-0004-0000-0300-000021000000}"/>
    <hyperlink ref="C1370" location="'OBRA CIVIL'!E5" display="'OBRA CIVIL'!E5" xr:uid="{00000000-0004-0000-0300-000022000000}"/>
    <hyperlink ref="C1410" location="'OBRA CIVIL'!E5" display="'OBRA CIVIL'!E5" xr:uid="{00000000-0004-0000-0300-000023000000}"/>
    <hyperlink ref="C1451" location="'OBRA CIVIL'!E5" display="'OBRA CIVIL'!E5" xr:uid="{00000000-0004-0000-0300-000024000000}"/>
    <hyperlink ref="C1492" location="'OBRA CIVIL'!E5" display="'OBRA CIVIL'!E5" xr:uid="{00000000-0004-0000-0300-000025000000}"/>
    <hyperlink ref="C1532" location="'OBRA CIVIL'!E5" display="'OBRA CIVIL'!E5" xr:uid="{00000000-0004-0000-0300-000026000000}"/>
    <hyperlink ref="C1572" location="'OBRA CIVIL'!E5" display="'OBRA CIVIL'!E5" xr:uid="{00000000-0004-0000-0300-000027000000}"/>
    <hyperlink ref="C1612" location="'OBRA CIVIL'!E5" display="'OBRA CIVIL'!E5" xr:uid="{00000000-0004-0000-0300-000028000000}"/>
    <hyperlink ref="C1734" location="'OBRA CIVIL'!E5" display="'OBRA CIVIL'!E5" xr:uid="{00000000-0004-0000-0300-000029000000}"/>
    <hyperlink ref="C1859" location="'OBRA CIVIL'!E5" display="'OBRA CIVIL'!E5" xr:uid="{00000000-0004-0000-0300-00002A000000}"/>
    <hyperlink ref="C1900" location="'OBRA CIVIL'!E5" display="'OBRA CIVIL'!E5" xr:uid="{00000000-0004-0000-0300-00002B000000}"/>
    <hyperlink ref="C1653" location="'OBRA CIVIL'!E5" display="'OBRA CIVIL'!E5" xr:uid="{00000000-0004-0000-0300-00002C000000}"/>
    <hyperlink ref="C1693" location="'OBRA CIVIL'!E5" display="'OBRA CIVIL'!E5" xr:uid="{00000000-0004-0000-0300-00002D000000}"/>
    <hyperlink ref="C1775" location="'OBRA CIVIL'!E5" display="'OBRA CIVIL'!E5" xr:uid="{00000000-0004-0000-0300-00002E000000}"/>
    <hyperlink ref="C1817" location="'OBRA CIVIL'!E5" display="'OBRA CIVIL'!E5" xr:uid="{00000000-0004-0000-0300-00002F000000}"/>
    <hyperlink ref="C1942" location="'OBRA CIVIL'!E5" display="'OBRA CIVIL'!E5" xr:uid="{00000000-0004-0000-0300-000030000000}"/>
  </hyperlinks>
  <pageMargins left="0.7" right="0.7" top="0.75" bottom="0.75" header="0.3" footer="0.3"/>
  <pageSetup paperSize="9" orientation="portrait"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2DB07F-FFDF-6A46-AC02-5E6004D54135}">
  <dimension ref="B2:N2750"/>
  <sheetViews>
    <sheetView topLeftCell="A94" zoomScale="80" zoomScaleNormal="80" workbookViewId="0">
      <selection activeCell="I72" sqref="I72"/>
    </sheetView>
  </sheetViews>
  <sheetFormatPr baseColWidth="10" defaultColWidth="11.625" defaultRowHeight="14.25" x14ac:dyDescent="0.2"/>
  <cols>
    <col min="1" max="2" width="11.625" style="167"/>
    <col min="3" max="3" width="16.625" style="167" customWidth="1"/>
    <col min="4" max="6" width="11.625" style="167"/>
    <col min="7" max="7" width="12" style="167" bestFit="1" customWidth="1"/>
    <col min="8" max="8" width="12.625" style="167" customWidth="1"/>
    <col min="9" max="9" width="11.625" style="167"/>
    <col min="10" max="10" width="14.125" style="167" bestFit="1" customWidth="1"/>
    <col min="11" max="11" width="11.625" style="167"/>
    <col min="12" max="12" width="11.625" style="167" bestFit="1" customWidth="1"/>
    <col min="13" max="13" width="11.625" style="167"/>
    <col min="14" max="14" width="14.125" style="167" bestFit="1" customWidth="1"/>
    <col min="15" max="16384" width="11.625" style="167"/>
  </cols>
  <sheetData>
    <row r="2" spans="2:9" ht="15" thickBot="1" x14ac:dyDescent="0.25"/>
    <row r="3" spans="2:9" ht="15.75" x14ac:dyDescent="0.2">
      <c r="B3" s="31"/>
      <c r="C3" s="32"/>
      <c r="D3" s="555" t="s">
        <v>0</v>
      </c>
      <c r="E3" s="556"/>
      <c r="F3" s="556"/>
      <c r="G3" s="556"/>
      <c r="H3" s="556"/>
      <c r="I3" s="557"/>
    </row>
    <row r="4" spans="2:9" ht="15.75" x14ac:dyDescent="0.2">
      <c r="B4" s="33"/>
      <c r="C4" s="34"/>
      <c r="D4" s="558"/>
      <c r="E4" s="662"/>
      <c r="F4" s="662"/>
      <c r="G4" s="662"/>
      <c r="H4" s="662"/>
      <c r="I4" s="560"/>
    </row>
    <row r="5" spans="2:9" ht="15.75" x14ac:dyDescent="0.2">
      <c r="B5" s="33"/>
      <c r="C5" s="34"/>
      <c r="D5" s="558"/>
      <c r="E5" s="664"/>
      <c r="F5" s="664"/>
      <c r="G5" s="664"/>
      <c r="H5" s="664"/>
      <c r="I5" s="560"/>
    </row>
    <row r="6" spans="2:9" ht="15.75" x14ac:dyDescent="0.2">
      <c r="B6" s="33"/>
      <c r="C6" s="34"/>
      <c r="D6" s="35" t="s">
        <v>81</v>
      </c>
      <c r="E6" s="125"/>
      <c r="F6" s="125"/>
      <c r="G6" s="125"/>
      <c r="H6" s="125"/>
      <c r="I6" s="34"/>
    </row>
    <row r="7" spans="2:9" ht="15.75" x14ac:dyDescent="0.2">
      <c r="B7" s="33"/>
      <c r="C7" s="34"/>
      <c r="D7" s="35" t="s">
        <v>82</v>
      </c>
      <c r="E7" s="125"/>
      <c r="F7" s="125"/>
      <c r="G7" s="125"/>
      <c r="H7" s="125"/>
      <c r="I7" s="34"/>
    </row>
    <row r="8" spans="2:9" ht="21" thickBot="1" x14ac:dyDescent="0.25">
      <c r="B8" s="37"/>
      <c r="C8" s="38"/>
      <c r="D8" s="39" t="s">
        <v>83</v>
      </c>
      <c r="E8" s="40"/>
      <c r="F8" s="40"/>
      <c r="G8" s="40"/>
      <c r="H8" s="40"/>
      <c r="I8" s="41"/>
    </row>
    <row r="9" spans="2:9" ht="15" x14ac:dyDescent="0.25">
      <c r="B9" s="42" t="s">
        <v>84</v>
      </c>
      <c r="C9" s="43">
        <v>1.1000000000000001</v>
      </c>
      <c r="D9" s="166"/>
      <c r="E9" s="166"/>
      <c r="F9" s="166"/>
      <c r="G9" s="166"/>
      <c r="H9" s="45"/>
      <c r="I9" s="46"/>
    </row>
    <row r="10" spans="2:9" ht="15" thickBot="1" x14ac:dyDescent="0.25">
      <c r="B10" s="47" t="s">
        <v>85</v>
      </c>
      <c r="C10" s="562" t="s">
        <v>349</v>
      </c>
      <c r="D10" s="562"/>
      <c r="E10" s="562"/>
      <c r="F10" s="562"/>
      <c r="G10" s="562"/>
      <c r="H10" s="562"/>
      <c r="I10" s="563"/>
    </row>
    <row r="11" spans="2:9" ht="15.75" thickBot="1" x14ac:dyDescent="0.25">
      <c r="B11" s="564" t="s">
        <v>86</v>
      </c>
      <c r="C11" s="556"/>
      <c r="D11" s="556"/>
      <c r="E11" s="556"/>
      <c r="F11" s="556"/>
      <c r="G11" s="556"/>
      <c r="H11" s="556"/>
      <c r="I11" s="557"/>
    </row>
    <row r="12" spans="2:9" x14ac:dyDescent="0.2">
      <c r="B12" s="565" t="s">
        <v>87</v>
      </c>
      <c r="C12" s="567" t="s">
        <v>315</v>
      </c>
      <c r="D12" s="568"/>
      <c r="E12" s="568"/>
      <c r="F12" s="571" t="s">
        <v>88</v>
      </c>
      <c r="G12" s="573" t="s">
        <v>7</v>
      </c>
      <c r="H12" s="571" t="s">
        <v>158</v>
      </c>
      <c r="I12" s="575" t="s">
        <v>350</v>
      </c>
    </row>
    <row r="13" spans="2:9" ht="27.75" customHeight="1" thickBot="1" x14ac:dyDescent="0.25">
      <c r="B13" s="566"/>
      <c r="C13" s="657"/>
      <c r="D13" s="658"/>
      <c r="E13" s="658"/>
      <c r="F13" s="572"/>
      <c r="G13" s="574"/>
      <c r="H13" s="572"/>
      <c r="I13" s="576"/>
    </row>
    <row r="14" spans="2:9" ht="15" thickBot="1" x14ac:dyDescent="0.25">
      <c r="B14" s="48" t="s">
        <v>90</v>
      </c>
      <c r="C14" s="49" t="s">
        <v>91</v>
      </c>
      <c r="D14" s="49" t="s">
        <v>92</v>
      </c>
      <c r="E14" s="49" t="s">
        <v>2</v>
      </c>
      <c r="F14" s="49" t="s">
        <v>93</v>
      </c>
      <c r="G14" s="49" t="s">
        <v>94</v>
      </c>
      <c r="H14" s="49" t="s">
        <v>95</v>
      </c>
      <c r="I14" s="50" t="s">
        <v>96</v>
      </c>
    </row>
    <row r="15" spans="2:9" x14ac:dyDescent="0.2">
      <c r="B15" s="51">
        <v>1</v>
      </c>
      <c r="C15" s="52" t="s">
        <v>219</v>
      </c>
      <c r="D15" s="53" t="s">
        <v>144</v>
      </c>
      <c r="E15" s="100">
        <v>0.2</v>
      </c>
      <c r="F15" s="126">
        <v>0.05</v>
      </c>
      <c r="G15" s="56">
        <v>30720</v>
      </c>
      <c r="H15" s="57">
        <f t="shared" ref="H15:H22" si="0">(E15*G15)+(E15*G15*F15)</f>
        <v>6451.2</v>
      </c>
      <c r="I15" s="580">
        <f>SUM(H15:H22)</f>
        <v>6451.2</v>
      </c>
    </row>
    <row r="16" spans="2:9" x14ac:dyDescent="0.2">
      <c r="B16" s="51">
        <v>2</v>
      </c>
      <c r="C16" s="52"/>
      <c r="D16" s="58"/>
      <c r="E16" s="59"/>
      <c r="F16" s="60"/>
      <c r="G16" s="56"/>
      <c r="H16" s="57">
        <f t="shared" si="0"/>
        <v>0</v>
      </c>
      <c r="I16" s="580"/>
    </row>
    <row r="17" spans="2:9" x14ac:dyDescent="0.2">
      <c r="B17" s="51">
        <v>3</v>
      </c>
      <c r="C17" s="52"/>
      <c r="D17" s="58"/>
      <c r="E17" s="59"/>
      <c r="F17" s="60"/>
      <c r="G17" s="56"/>
      <c r="H17" s="57">
        <f t="shared" si="0"/>
        <v>0</v>
      </c>
      <c r="I17" s="580"/>
    </row>
    <row r="18" spans="2:9" x14ac:dyDescent="0.2">
      <c r="B18" s="51">
        <v>4</v>
      </c>
      <c r="C18" s="52"/>
      <c r="D18" s="58"/>
      <c r="E18" s="59"/>
      <c r="F18" s="60"/>
      <c r="G18" s="56"/>
      <c r="H18" s="57">
        <f t="shared" si="0"/>
        <v>0</v>
      </c>
      <c r="I18" s="580"/>
    </row>
    <row r="19" spans="2:9" x14ac:dyDescent="0.2">
      <c r="B19" s="51">
        <v>5</v>
      </c>
      <c r="C19" s="52"/>
      <c r="D19" s="58"/>
      <c r="E19" s="59"/>
      <c r="F19" s="60"/>
      <c r="G19" s="56"/>
      <c r="H19" s="57">
        <f t="shared" si="0"/>
        <v>0</v>
      </c>
      <c r="I19" s="580"/>
    </row>
    <row r="20" spans="2:9" x14ac:dyDescent="0.2">
      <c r="B20" s="51">
        <v>6</v>
      </c>
      <c r="C20" s="52"/>
      <c r="D20" s="58"/>
      <c r="E20" s="59"/>
      <c r="F20" s="60"/>
      <c r="G20" s="56"/>
      <c r="H20" s="57">
        <f t="shared" si="0"/>
        <v>0</v>
      </c>
      <c r="I20" s="580"/>
    </row>
    <row r="21" spans="2:9" x14ac:dyDescent="0.2">
      <c r="B21" s="51">
        <v>7</v>
      </c>
      <c r="C21" s="52"/>
      <c r="D21" s="58"/>
      <c r="E21" s="59"/>
      <c r="F21" s="60"/>
      <c r="G21" s="56"/>
      <c r="H21" s="57">
        <f t="shared" si="0"/>
        <v>0</v>
      </c>
      <c r="I21" s="580"/>
    </row>
    <row r="22" spans="2:9" ht="15" thickBot="1" x14ac:dyDescent="0.25">
      <c r="B22" s="51">
        <v>8</v>
      </c>
      <c r="C22" s="52"/>
      <c r="D22" s="58"/>
      <c r="E22" s="59"/>
      <c r="F22" s="60"/>
      <c r="G22" s="56"/>
      <c r="H22" s="57">
        <f t="shared" si="0"/>
        <v>0</v>
      </c>
      <c r="I22" s="580"/>
    </row>
    <row r="23" spans="2:9" ht="15.75" thickBot="1" x14ac:dyDescent="0.25">
      <c r="B23" s="61" t="s">
        <v>90</v>
      </c>
      <c r="C23" s="61" t="s">
        <v>97</v>
      </c>
      <c r="D23" s="61" t="s">
        <v>92</v>
      </c>
      <c r="E23" s="582" t="s">
        <v>2</v>
      </c>
      <c r="F23" s="583"/>
      <c r="G23" s="61" t="s">
        <v>98</v>
      </c>
      <c r="H23" s="61" t="s">
        <v>99</v>
      </c>
      <c r="I23" s="61" t="s">
        <v>96</v>
      </c>
    </row>
    <row r="24" spans="2:9" ht="36" x14ac:dyDescent="0.2">
      <c r="B24" s="51">
        <v>1</v>
      </c>
      <c r="C24" s="52" t="s">
        <v>351</v>
      </c>
      <c r="D24" s="53" t="s">
        <v>101</v>
      </c>
      <c r="E24" s="584">
        <v>0.2616228571428571</v>
      </c>
      <c r="F24" s="585"/>
      <c r="G24" s="62">
        <v>31550.075914591671</v>
      </c>
      <c r="H24" s="63">
        <f>G24*E24</f>
        <v>8254.2210038495141</v>
      </c>
      <c r="I24" s="579">
        <f>SUM(H24:H25)</f>
        <v>8254.2210038495141</v>
      </c>
    </row>
    <row r="25" spans="2:9" ht="15" thickBot="1" x14ac:dyDescent="0.25">
      <c r="B25" s="64">
        <v>2</v>
      </c>
      <c r="C25" s="65" t="s">
        <v>102</v>
      </c>
      <c r="D25" s="66"/>
      <c r="E25" s="581"/>
      <c r="F25" s="581"/>
      <c r="G25" s="67"/>
      <c r="H25" s="68">
        <f>G25*E25</f>
        <v>0</v>
      </c>
      <c r="I25" s="580"/>
    </row>
    <row r="26" spans="2:9" ht="15.75" thickBot="1" x14ac:dyDescent="0.25">
      <c r="B26" s="61" t="s">
        <v>90</v>
      </c>
      <c r="C26" s="61" t="s">
        <v>103</v>
      </c>
      <c r="D26" s="165" t="s">
        <v>92</v>
      </c>
      <c r="E26" s="586" t="s">
        <v>2</v>
      </c>
      <c r="F26" s="587"/>
      <c r="G26" s="168" t="s">
        <v>94</v>
      </c>
      <c r="H26" s="61" t="s">
        <v>95</v>
      </c>
      <c r="I26" s="61" t="s">
        <v>96</v>
      </c>
    </row>
    <row r="27" spans="2:9" ht="24.75" thickBot="1" x14ac:dyDescent="0.25">
      <c r="B27" s="51">
        <v>1</v>
      </c>
      <c r="C27" s="52" t="s">
        <v>104</v>
      </c>
      <c r="D27" s="53" t="s">
        <v>352</v>
      </c>
      <c r="E27" s="588">
        <v>0.05</v>
      </c>
      <c r="F27" s="589"/>
      <c r="G27" s="57">
        <f>I24</f>
        <v>8254.2210038495141</v>
      </c>
      <c r="H27" s="71">
        <f>E27*G27</f>
        <v>412.71105019247574</v>
      </c>
      <c r="I27" s="579">
        <f>SUM(H27:H29)</f>
        <v>2912.7110501924758</v>
      </c>
    </row>
    <row r="28" spans="2:9" ht="15" x14ac:dyDescent="0.2">
      <c r="B28" s="64">
        <v>2</v>
      </c>
      <c r="C28" s="72" t="s">
        <v>135</v>
      </c>
      <c r="D28" s="58" t="s">
        <v>256</v>
      </c>
      <c r="E28" s="588">
        <v>1</v>
      </c>
      <c r="F28" s="589"/>
      <c r="G28" s="57">
        <v>1600</v>
      </c>
      <c r="H28" s="71">
        <f>E28*G28</f>
        <v>1600</v>
      </c>
      <c r="I28" s="580"/>
    </row>
    <row r="29" spans="2:9" ht="15.75" thickBot="1" x14ac:dyDescent="0.25">
      <c r="B29" s="64">
        <v>3</v>
      </c>
      <c r="C29" s="74" t="s">
        <v>134</v>
      </c>
      <c r="D29" s="58" t="s">
        <v>256</v>
      </c>
      <c r="E29" s="590">
        <v>1</v>
      </c>
      <c r="F29" s="591"/>
      <c r="G29" s="75">
        <v>900</v>
      </c>
      <c r="H29" s="73">
        <f>E29*G29</f>
        <v>900</v>
      </c>
      <c r="I29" s="580"/>
    </row>
    <row r="30" spans="2:9" ht="15.75" thickBot="1" x14ac:dyDescent="0.25">
      <c r="B30" s="61" t="s">
        <v>90</v>
      </c>
      <c r="C30" s="61" t="s">
        <v>106</v>
      </c>
      <c r="D30" s="61" t="s">
        <v>92</v>
      </c>
      <c r="E30" s="582" t="s">
        <v>2</v>
      </c>
      <c r="F30" s="583"/>
      <c r="G30" s="61" t="s">
        <v>94</v>
      </c>
      <c r="H30" s="61" t="s">
        <v>99</v>
      </c>
      <c r="I30" s="61" t="s">
        <v>96</v>
      </c>
    </row>
    <row r="31" spans="2:9" x14ac:dyDescent="0.2">
      <c r="B31" s="51">
        <v>1</v>
      </c>
      <c r="C31" s="52"/>
      <c r="D31" s="53"/>
      <c r="E31" s="577"/>
      <c r="F31" s="578"/>
      <c r="G31" s="62"/>
      <c r="H31" s="63">
        <f>G31*E31</f>
        <v>0</v>
      </c>
      <c r="I31" s="579">
        <f>SUM(H31:H32)</f>
        <v>0</v>
      </c>
    </row>
    <row r="32" spans="2:9" ht="15" thickBot="1" x14ac:dyDescent="0.25">
      <c r="B32" s="64">
        <v>2</v>
      </c>
      <c r="C32" s="65" t="s">
        <v>102</v>
      </c>
      <c r="D32" s="66"/>
      <c r="E32" s="581"/>
      <c r="F32" s="581"/>
      <c r="G32" s="67"/>
      <c r="H32" s="68">
        <f>G32*E32</f>
        <v>0</v>
      </c>
      <c r="I32" s="580"/>
    </row>
    <row r="33" spans="2:12" ht="15.75" thickBot="1" x14ac:dyDescent="0.25">
      <c r="B33" s="76"/>
      <c r="C33" s="77" t="s">
        <v>109</v>
      </c>
      <c r="D33" s="78"/>
      <c r="E33" s="592"/>
      <c r="F33" s="593"/>
      <c r="G33" s="79"/>
      <c r="H33" s="80" t="s">
        <v>102</v>
      </c>
      <c r="I33" s="81">
        <f>I15+I24+I27+I31</f>
        <v>17618.132054041991</v>
      </c>
      <c r="J33" s="127"/>
      <c r="L33" s="127"/>
    </row>
    <row r="34" spans="2:12" x14ac:dyDescent="0.2">
      <c r="B34" s="82"/>
      <c r="C34" s="83"/>
      <c r="D34" s="84"/>
      <c r="E34" s="84" t="s">
        <v>110</v>
      </c>
      <c r="F34" s="84"/>
      <c r="G34" s="85"/>
      <c r="H34" s="86"/>
      <c r="I34" s="87"/>
    </row>
    <row r="35" spans="2:12" x14ac:dyDescent="0.2">
      <c r="B35" s="88"/>
      <c r="C35" s="89"/>
      <c r="D35" s="166"/>
      <c r="E35" s="166"/>
      <c r="F35" s="166"/>
      <c r="G35" s="166"/>
      <c r="H35" s="45"/>
      <c r="I35" s="90"/>
    </row>
    <row r="36" spans="2:12" x14ac:dyDescent="0.2">
      <c r="B36" s="88"/>
      <c r="C36" s="91"/>
      <c r="D36" s="45"/>
      <c r="E36" s="45"/>
      <c r="F36" s="166"/>
      <c r="G36" s="166"/>
      <c r="H36" s="45"/>
      <c r="I36" s="92"/>
    </row>
    <row r="37" spans="2:12" x14ac:dyDescent="0.2">
      <c r="B37" s="93"/>
      <c r="C37" s="166"/>
      <c r="D37" s="45"/>
      <c r="E37" s="45"/>
      <c r="F37" s="594" t="s">
        <v>111</v>
      </c>
      <c r="G37" s="594"/>
      <c r="H37" s="594"/>
      <c r="I37" s="94"/>
    </row>
    <row r="38" spans="2:12" x14ac:dyDescent="0.2">
      <c r="B38" s="93"/>
      <c r="C38" s="95"/>
      <c r="D38" s="45"/>
      <c r="E38" s="45"/>
      <c r="F38" s="95"/>
      <c r="G38" s="95"/>
      <c r="H38" s="95"/>
      <c r="I38" s="92"/>
    </row>
    <row r="39" spans="2:12" ht="15.75" thickBot="1" x14ac:dyDescent="0.25">
      <c r="B39" s="96"/>
      <c r="C39" s="97" t="s">
        <v>112</v>
      </c>
      <c r="D39" s="97"/>
      <c r="E39" s="97"/>
      <c r="F39" s="595" t="s">
        <v>113</v>
      </c>
      <c r="G39" s="596"/>
      <c r="H39" s="596"/>
      <c r="I39" s="98"/>
    </row>
    <row r="41" spans="2:12" ht="15" thickBot="1" x14ac:dyDescent="0.25"/>
    <row r="42" spans="2:12" ht="15.75" x14ac:dyDescent="0.2">
      <c r="B42" s="31"/>
      <c r="C42" s="32"/>
      <c r="D42" s="555" t="s">
        <v>0</v>
      </c>
      <c r="E42" s="556"/>
      <c r="F42" s="556"/>
      <c r="G42" s="556"/>
      <c r="H42" s="556"/>
      <c r="I42" s="557"/>
    </row>
    <row r="43" spans="2:12" ht="15.75" x14ac:dyDescent="0.2">
      <c r="B43" s="33"/>
      <c r="C43" s="34"/>
      <c r="D43" s="558"/>
      <c r="E43" s="662"/>
      <c r="F43" s="662"/>
      <c r="G43" s="662"/>
      <c r="H43" s="662"/>
      <c r="I43" s="560"/>
    </row>
    <row r="44" spans="2:12" ht="15.75" x14ac:dyDescent="0.2">
      <c r="B44" s="33"/>
      <c r="C44" s="34"/>
      <c r="D44" s="558"/>
      <c r="E44" s="664"/>
      <c r="F44" s="664"/>
      <c r="G44" s="664"/>
      <c r="H44" s="664"/>
      <c r="I44" s="560"/>
    </row>
    <row r="45" spans="2:12" ht="15.75" x14ac:dyDescent="0.2">
      <c r="B45" s="33"/>
      <c r="C45" s="34"/>
      <c r="D45" s="35" t="s">
        <v>81</v>
      </c>
      <c r="E45" s="125"/>
      <c r="F45" s="125"/>
      <c r="G45" s="125"/>
      <c r="H45" s="125"/>
      <c r="I45" s="34"/>
    </row>
    <row r="46" spans="2:12" ht="15.75" x14ac:dyDescent="0.2">
      <c r="B46" s="33"/>
      <c r="C46" s="34"/>
      <c r="D46" s="35" t="s">
        <v>82</v>
      </c>
      <c r="E46" s="125"/>
      <c r="F46" s="125"/>
      <c r="G46" s="125"/>
      <c r="H46" s="125"/>
      <c r="I46" s="34"/>
    </row>
    <row r="47" spans="2:12" ht="21" thickBot="1" x14ac:dyDescent="0.25">
      <c r="B47" s="37"/>
      <c r="C47" s="38"/>
      <c r="D47" s="39" t="s">
        <v>83</v>
      </c>
      <c r="E47" s="40"/>
      <c r="F47" s="40"/>
      <c r="G47" s="40"/>
      <c r="H47" s="40"/>
      <c r="I47" s="41"/>
    </row>
    <row r="48" spans="2:12" ht="15" x14ac:dyDescent="0.25">
      <c r="B48" s="42" t="s">
        <v>84</v>
      </c>
      <c r="C48" s="43">
        <v>1.2</v>
      </c>
      <c r="D48" s="166"/>
      <c r="E48" s="166"/>
      <c r="F48" s="166"/>
      <c r="G48" s="166"/>
      <c r="H48" s="45"/>
      <c r="I48" s="46"/>
    </row>
    <row r="49" spans="2:9" ht="15" thickBot="1" x14ac:dyDescent="0.25">
      <c r="B49" s="47" t="s">
        <v>85</v>
      </c>
      <c r="C49" s="562" t="s">
        <v>349</v>
      </c>
      <c r="D49" s="562"/>
      <c r="E49" s="562"/>
      <c r="F49" s="562"/>
      <c r="G49" s="562"/>
      <c r="H49" s="562"/>
      <c r="I49" s="563"/>
    </row>
    <row r="50" spans="2:9" ht="15.75" thickBot="1" x14ac:dyDescent="0.25">
      <c r="B50" s="564" t="s">
        <v>86</v>
      </c>
      <c r="C50" s="556"/>
      <c r="D50" s="556"/>
      <c r="E50" s="556"/>
      <c r="F50" s="556"/>
      <c r="G50" s="556"/>
      <c r="H50" s="556"/>
      <c r="I50" s="557"/>
    </row>
    <row r="51" spans="2:9" ht="32.25" customHeight="1" x14ac:dyDescent="0.2">
      <c r="B51" s="565" t="s">
        <v>87</v>
      </c>
      <c r="C51" s="567" t="s">
        <v>292</v>
      </c>
      <c r="D51" s="568"/>
      <c r="E51" s="568"/>
      <c r="F51" s="571" t="s">
        <v>88</v>
      </c>
      <c r="G51" s="573" t="s">
        <v>34</v>
      </c>
      <c r="H51" s="571" t="s">
        <v>158</v>
      </c>
      <c r="I51" s="575" t="s">
        <v>350</v>
      </c>
    </row>
    <row r="52" spans="2:9" ht="15" thickBot="1" x14ac:dyDescent="0.25">
      <c r="B52" s="566"/>
      <c r="C52" s="657"/>
      <c r="D52" s="658"/>
      <c r="E52" s="658"/>
      <c r="F52" s="572"/>
      <c r="G52" s="574"/>
      <c r="H52" s="572"/>
      <c r="I52" s="576"/>
    </row>
    <row r="53" spans="2:9" ht="15" thickBot="1" x14ac:dyDescent="0.25">
      <c r="B53" s="48" t="s">
        <v>90</v>
      </c>
      <c r="C53" s="49" t="s">
        <v>91</v>
      </c>
      <c r="D53" s="49" t="s">
        <v>92</v>
      </c>
      <c r="E53" s="49" t="s">
        <v>2</v>
      </c>
      <c r="F53" s="49" t="s">
        <v>93</v>
      </c>
      <c r="G53" s="49" t="s">
        <v>94</v>
      </c>
      <c r="H53" s="49" t="s">
        <v>95</v>
      </c>
      <c r="I53" s="50" t="s">
        <v>96</v>
      </c>
    </row>
    <row r="54" spans="2:9" ht="36" x14ac:dyDescent="0.2">
      <c r="B54" s="51">
        <v>1</v>
      </c>
      <c r="C54" s="52" t="s">
        <v>353</v>
      </c>
      <c r="D54" s="53" t="s">
        <v>92</v>
      </c>
      <c r="E54" s="100">
        <v>1</v>
      </c>
      <c r="F54" s="126">
        <v>0</v>
      </c>
      <c r="G54" s="56">
        <v>775243.80952380947</v>
      </c>
      <c r="H54" s="57">
        <f t="shared" ref="H54:H61" si="1">(E54*G54)+(E54*G54*F54)</f>
        <v>775243.80952380947</v>
      </c>
      <c r="I54" s="580">
        <f>SUM(H54:H61)</f>
        <v>775243.80952380947</v>
      </c>
    </row>
    <row r="55" spans="2:9" x14ac:dyDescent="0.2">
      <c r="B55" s="51">
        <v>2</v>
      </c>
      <c r="C55" s="52"/>
      <c r="D55" s="58"/>
      <c r="E55" s="59"/>
      <c r="F55" s="60"/>
      <c r="G55" s="56"/>
      <c r="H55" s="57">
        <f t="shared" si="1"/>
        <v>0</v>
      </c>
      <c r="I55" s="580"/>
    </row>
    <row r="56" spans="2:9" x14ac:dyDescent="0.2">
      <c r="B56" s="51">
        <v>3</v>
      </c>
      <c r="C56" s="52"/>
      <c r="D56" s="58"/>
      <c r="E56" s="59"/>
      <c r="F56" s="60"/>
      <c r="G56" s="56"/>
      <c r="H56" s="57">
        <f t="shared" si="1"/>
        <v>0</v>
      </c>
      <c r="I56" s="580"/>
    </row>
    <row r="57" spans="2:9" x14ac:dyDescent="0.2">
      <c r="B57" s="51">
        <v>4</v>
      </c>
      <c r="C57" s="52"/>
      <c r="D57" s="58"/>
      <c r="E57" s="59"/>
      <c r="F57" s="60"/>
      <c r="G57" s="56"/>
      <c r="H57" s="57">
        <f t="shared" si="1"/>
        <v>0</v>
      </c>
      <c r="I57" s="580"/>
    </row>
    <row r="58" spans="2:9" x14ac:dyDescent="0.2">
      <c r="B58" s="51">
        <v>5</v>
      </c>
      <c r="C58" s="52"/>
      <c r="D58" s="58"/>
      <c r="E58" s="59"/>
      <c r="F58" s="60"/>
      <c r="G58" s="56"/>
      <c r="H58" s="57">
        <f t="shared" si="1"/>
        <v>0</v>
      </c>
      <c r="I58" s="580"/>
    </row>
    <row r="59" spans="2:9" x14ac:dyDescent="0.2">
      <c r="B59" s="51">
        <v>6</v>
      </c>
      <c r="C59" s="52"/>
      <c r="D59" s="58"/>
      <c r="E59" s="59"/>
      <c r="F59" s="60"/>
      <c r="G59" s="56"/>
      <c r="H59" s="57">
        <f t="shared" si="1"/>
        <v>0</v>
      </c>
      <c r="I59" s="580"/>
    </row>
    <row r="60" spans="2:9" x14ac:dyDescent="0.2">
      <c r="B60" s="51">
        <v>7</v>
      </c>
      <c r="C60" s="52"/>
      <c r="D60" s="58"/>
      <c r="E60" s="59"/>
      <c r="F60" s="60"/>
      <c r="G60" s="56"/>
      <c r="H60" s="57">
        <f t="shared" si="1"/>
        <v>0</v>
      </c>
      <c r="I60" s="580"/>
    </row>
    <row r="61" spans="2:9" ht="15" thickBot="1" x14ac:dyDescent="0.25">
      <c r="B61" s="51">
        <v>8</v>
      </c>
      <c r="C61" s="52"/>
      <c r="D61" s="58"/>
      <c r="E61" s="59"/>
      <c r="F61" s="60"/>
      <c r="G61" s="56"/>
      <c r="H61" s="57">
        <f t="shared" si="1"/>
        <v>0</v>
      </c>
      <c r="I61" s="580"/>
    </row>
    <row r="62" spans="2:9" ht="15.75" thickBot="1" x14ac:dyDescent="0.25">
      <c r="B62" s="61" t="s">
        <v>90</v>
      </c>
      <c r="C62" s="61" t="s">
        <v>97</v>
      </c>
      <c r="D62" s="61" t="s">
        <v>92</v>
      </c>
      <c r="E62" s="582" t="s">
        <v>2</v>
      </c>
      <c r="F62" s="583"/>
      <c r="G62" s="61" t="s">
        <v>98</v>
      </c>
      <c r="H62" s="61" t="s">
        <v>99</v>
      </c>
      <c r="I62" s="61" t="s">
        <v>96</v>
      </c>
    </row>
    <row r="63" spans="2:9" ht="36" x14ac:dyDescent="0.2">
      <c r="B63" s="51">
        <v>1</v>
      </c>
      <c r="C63" s="52" t="s">
        <v>354</v>
      </c>
      <c r="D63" s="53" t="s">
        <v>101</v>
      </c>
      <c r="E63" s="584">
        <v>1.75</v>
      </c>
      <c r="F63" s="585"/>
      <c r="G63" s="62">
        <v>31550.075914591671</v>
      </c>
      <c r="H63" s="63">
        <f>G63*E63</f>
        <v>55212.632850535425</v>
      </c>
      <c r="I63" s="579">
        <f>SUM(H63:H64)</f>
        <v>55212.632850535425</v>
      </c>
    </row>
    <row r="64" spans="2:9" ht="15" thickBot="1" x14ac:dyDescent="0.25">
      <c r="B64" s="64">
        <v>2</v>
      </c>
      <c r="C64" s="65" t="s">
        <v>102</v>
      </c>
      <c r="D64" s="66"/>
      <c r="E64" s="581"/>
      <c r="F64" s="581"/>
      <c r="G64" s="67"/>
      <c r="H64" s="68">
        <f>G64*E64</f>
        <v>0</v>
      </c>
      <c r="I64" s="580"/>
    </row>
    <row r="65" spans="2:10" ht="15.75" thickBot="1" x14ac:dyDescent="0.25">
      <c r="B65" s="61" t="s">
        <v>90</v>
      </c>
      <c r="C65" s="61" t="s">
        <v>103</v>
      </c>
      <c r="D65" s="165" t="s">
        <v>92</v>
      </c>
      <c r="E65" s="586" t="s">
        <v>2</v>
      </c>
      <c r="F65" s="587"/>
      <c r="G65" s="168" t="s">
        <v>94</v>
      </c>
      <c r="H65" s="61" t="s">
        <v>95</v>
      </c>
      <c r="I65" s="61" t="s">
        <v>96</v>
      </c>
    </row>
    <row r="66" spans="2:10" ht="23.45" customHeight="1" thickBot="1" x14ac:dyDescent="0.25">
      <c r="B66" s="51">
        <v>1</v>
      </c>
      <c r="C66" s="52" t="s">
        <v>104</v>
      </c>
      <c r="D66" s="53" t="s">
        <v>352</v>
      </c>
      <c r="E66" s="588">
        <v>0.05</v>
      </c>
      <c r="F66" s="589"/>
      <c r="G66" s="57">
        <f>I63</f>
        <v>55212.632850535425</v>
      </c>
      <c r="H66" s="71">
        <f>E66*G66</f>
        <v>2760.6316425267714</v>
      </c>
      <c r="I66" s="579">
        <f>SUM(H66:H68)</f>
        <v>2760.6316425267714</v>
      </c>
    </row>
    <row r="67" spans="2:10" ht="15.75" thickBot="1" x14ac:dyDescent="0.25">
      <c r="B67" s="64">
        <v>2</v>
      </c>
      <c r="C67" s="72"/>
      <c r="D67" s="58"/>
      <c r="E67" s="588"/>
      <c r="F67" s="589"/>
      <c r="G67" s="57"/>
      <c r="H67" s="71">
        <f t="shared" ref="H67:H68" si="2">E67*G67</f>
        <v>0</v>
      </c>
      <c r="I67" s="580"/>
    </row>
    <row r="68" spans="2:10" ht="15.75" thickBot="1" x14ac:dyDescent="0.25">
      <c r="B68" s="64">
        <v>3</v>
      </c>
      <c r="C68" s="74"/>
      <c r="D68" s="58"/>
      <c r="E68" s="590"/>
      <c r="F68" s="591"/>
      <c r="G68" s="75"/>
      <c r="H68" s="71">
        <f t="shared" si="2"/>
        <v>0</v>
      </c>
      <c r="I68" s="580"/>
    </row>
    <row r="69" spans="2:10" ht="15.75" thickBot="1" x14ac:dyDescent="0.25">
      <c r="B69" s="61" t="s">
        <v>90</v>
      </c>
      <c r="C69" s="61" t="s">
        <v>106</v>
      </c>
      <c r="D69" s="61" t="s">
        <v>92</v>
      </c>
      <c r="E69" s="582" t="s">
        <v>2</v>
      </c>
      <c r="F69" s="583"/>
      <c r="G69" s="61" t="s">
        <v>94</v>
      </c>
      <c r="H69" s="61" t="s">
        <v>99</v>
      </c>
      <c r="I69" s="61" t="s">
        <v>96</v>
      </c>
    </row>
    <row r="70" spans="2:10" x14ac:dyDescent="0.2">
      <c r="B70" s="51">
        <v>1</v>
      </c>
      <c r="C70" s="52"/>
      <c r="D70" s="53"/>
      <c r="E70" s="577"/>
      <c r="F70" s="578"/>
      <c r="G70" s="62"/>
      <c r="H70" s="63">
        <f>G70*E70</f>
        <v>0</v>
      </c>
      <c r="I70" s="579">
        <f>SUM(H70:H71)</f>
        <v>0</v>
      </c>
    </row>
    <row r="71" spans="2:10" ht="15" thickBot="1" x14ac:dyDescent="0.25">
      <c r="B71" s="64">
        <v>2</v>
      </c>
      <c r="C71" s="65" t="s">
        <v>102</v>
      </c>
      <c r="D71" s="66"/>
      <c r="E71" s="581"/>
      <c r="F71" s="581"/>
      <c r="G71" s="67"/>
      <c r="H71" s="68">
        <f>G71*E71</f>
        <v>0</v>
      </c>
      <c r="I71" s="580"/>
    </row>
    <row r="72" spans="2:10" ht="15.75" thickBot="1" x14ac:dyDescent="0.25">
      <c r="B72" s="76"/>
      <c r="C72" s="77" t="s">
        <v>109</v>
      </c>
      <c r="D72" s="78"/>
      <c r="E72" s="592"/>
      <c r="F72" s="593"/>
      <c r="G72" s="79"/>
      <c r="H72" s="80" t="s">
        <v>102</v>
      </c>
      <c r="I72" s="81">
        <f>I54+I63+I66+I70</f>
        <v>833217.07401687163</v>
      </c>
      <c r="J72" s="128"/>
    </row>
    <row r="73" spans="2:10" x14ac:dyDescent="0.2">
      <c r="B73" s="82"/>
      <c r="C73" s="83"/>
      <c r="D73" s="84"/>
      <c r="E73" s="84" t="s">
        <v>110</v>
      </c>
      <c r="F73" s="84"/>
      <c r="G73" s="85"/>
      <c r="H73" s="86"/>
      <c r="I73" s="87"/>
    </row>
    <row r="74" spans="2:10" x14ac:dyDescent="0.2">
      <c r="B74" s="88"/>
      <c r="C74" s="89"/>
      <c r="D74" s="166"/>
      <c r="E74" s="166"/>
      <c r="F74" s="166"/>
      <c r="G74" s="166"/>
      <c r="H74" s="45"/>
      <c r="I74" s="90"/>
    </row>
    <row r="75" spans="2:10" x14ac:dyDescent="0.2">
      <c r="B75" s="88"/>
      <c r="C75" s="91"/>
      <c r="D75" s="45"/>
      <c r="E75" s="45"/>
      <c r="F75" s="166"/>
      <c r="G75" s="166"/>
      <c r="H75" s="45"/>
      <c r="I75" s="92"/>
    </row>
    <row r="76" spans="2:10" x14ac:dyDescent="0.2">
      <c r="B76" s="93"/>
      <c r="C76" s="166"/>
      <c r="D76" s="45"/>
      <c r="E76" s="45"/>
      <c r="F76" s="594" t="s">
        <v>111</v>
      </c>
      <c r="G76" s="594"/>
      <c r="H76" s="594"/>
      <c r="I76" s="94"/>
    </row>
    <row r="77" spans="2:10" x14ac:dyDescent="0.2">
      <c r="B77" s="93"/>
      <c r="C77" s="95"/>
      <c r="D77" s="45"/>
      <c r="E77" s="45"/>
      <c r="F77" s="95"/>
      <c r="G77" s="95"/>
      <c r="H77" s="95"/>
      <c r="I77" s="92"/>
    </row>
    <row r="78" spans="2:10" ht="15.75" thickBot="1" x14ac:dyDescent="0.25">
      <c r="B78" s="96"/>
      <c r="C78" s="97" t="s">
        <v>112</v>
      </c>
      <c r="D78" s="97"/>
      <c r="E78" s="97"/>
      <c r="F78" s="595" t="s">
        <v>113</v>
      </c>
      <c r="G78" s="596"/>
      <c r="H78" s="596"/>
      <c r="I78" s="98"/>
    </row>
    <row r="80" spans="2:10" ht="15" thickBot="1" x14ac:dyDescent="0.25"/>
    <row r="81" spans="2:9" ht="15.75" x14ac:dyDescent="0.2">
      <c r="B81" s="31"/>
      <c r="C81" s="32"/>
      <c r="D81" s="555" t="s">
        <v>0</v>
      </c>
      <c r="E81" s="556"/>
      <c r="F81" s="556"/>
      <c r="G81" s="556"/>
      <c r="H81" s="556"/>
      <c r="I81" s="557"/>
    </row>
    <row r="82" spans="2:9" ht="15.75" x14ac:dyDescent="0.2">
      <c r="B82" s="33"/>
      <c r="C82" s="34"/>
      <c r="D82" s="558"/>
      <c r="E82" s="662"/>
      <c r="F82" s="662"/>
      <c r="G82" s="662"/>
      <c r="H82" s="662"/>
      <c r="I82" s="560"/>
    </row>
    <row r="83" spans="2:9" ht="15.75" x14ac:dyDescent="0.2">
      <c r="B83" s="33"/>
      <c r="C83" s="34"/>
      <c r="D83" s="558"/>
      <c r="E83" s="664"/>
      <c r="F83" s="664"/>
      <c r="G83" s="664"/>
      <c r="H83" s="664"/>
      <c r="I83" s="560"/>
    </row>
    <row r="84" spans="2:9" ht="15.75" x14ac:dyDescent="0.2">
      <c r="B84" s="33"/>
      <c r="C84" s="34"/>
      <c r="D84" s="35" t="s">
        <v>81</v>
      </c>
      <c r="E84" s="125"/>
      <c r="F84" s="125"/>
      <c r="G84" s="125"/>
      <c r="H84" s="125"/>
      <c r="I84" s="34"/>
    </row>
    <row r="85" spans="2:9" ht="15.75" x14ac:dyDescent="0.2">
      <c r="B85" s="33"/>
      <c r="C85" s="34"/>
      <c r="D85" s="35" t="s">
        <v>82</v>
      </c>
      <c r="E85" s="125"/>
      <c r="F85" s="125"/>
      <c r="G85" s="125"/>
      <c r="H85" s="125"/>
      <c r="I85" s="34"/>
    </row>
    <row r="86" spans="2:9" ht="21" thickBot="1" x14ac:dyDescent="0.25">
      <c r="B86" s="37"/>
      <c r="C86" s="38"/>
      <c r="D86" s="39" t="s">
        <v>83</v>
      </c>
      <c r="E86" s="40"/>
      <c r="F86" s="40"/>
      <c r="G86" s="40"/>
      <c r="H86" s="40"/>
      <c r="I86" s="41"/>
    </row>
    <row r="87" spans="2:9" ht="15" x14ac:dyDescent="0.25">
      <c r="B87" s="42" t="s">
        <v>84</v>
      </c>
      <c r="C87" s="43">
        <v>1.3</v>
      </c>
      <c r="D87" s="166"/>
      <c r="E87" s="166"/>
      <c r="F87" s="166"/>
      <c r="G87" s="166"/>
      <c r="H87" s="45"/>
      <c r="I87" s="46"/>
    </row>
    <row r="88" spans="2:9" ht="15" thickBot="1" x14ac:dyDescent="0.25">
      <c r="B88" s="47" t="s">
        <v>85</v>
      </c>
      <c r="C88" s="562" t="s">
        <v>293</v>
      </c>
      <c r="D88" s="562"/>
      <c r="E88" s="562"/>
      <c r="F88" s="562"/>
      <c r="G88" s="562"/>
      <c r="H88" s="562"/>
      <c r="I88" s="563"/>
    </row>
    <row r="89" spans="2:9" ht="15.75" thickBot="1" x14ac:dyDescent="0.25">
      <c r="B89" s="564" t="s">
        <v>86</v>
      </c>
      <c r="C89" s="556"/>
      <c r="D89" s="556"/>
      <c r="E89" s="556"/>
      <c r="F89" s="556"/>
      <c r="G89" s="556"/>
      <c r="H89" s="556"/>
      <c r="I89" s="557"/>
    </row>
    <row r="90" spans="2:9" ht="20.25" customHeight="1" x14ac:dyDescent="0.2">
      <c r="B90" s="565" t="s">
        <v>87</v>
      </c>
      <c r="C90" s="567" t="s">
        <v>294</v>
      </c>
      <c r="D90" s="568"/>
      <c r="E90" s="568"/>
      <c r="F90" s="571" t="s">
        <v>88</v>
      </c>
      <c r="G90" s="573" t="s">
        <v>34</v>
      </c>
      <c r="H90" s="571" t="s">
        <v>158</v>
      </c>
      <c r="I90" s="575" t="s">
        <v>350</v>
      </c>
    </row>
    <row r="91" spans="2:9" ht="15" thickBot="1" x14ac:dyDescent="0.25">
      <c r="B91" s="566"/>
      <c r="C91" s="657"/>
      <c r="D91" s="658"/>
      <c r="E91" s="658"/>
      <c r="F91" s="572"/>
      <c r="G91" s="574"/>
      <c r="H91" s="572"/>
      <c r="I91" s="576"/>
    </row>
    <row r="92" spans="2:9" ht="15" thickBot="1" x14ac:dyDescent="0.25">
      <c r="B92" s="48" t="s">
        <v>90</v>
      </c>
      <c r="C92" s="49" t="s">
        <v>91</v>
      </c>
      <c r="D92" s="49" t="s">
        <v>92</v>
      </c>
      <c r="E92" s="49" t="s">
        <v>2</v>
      </c>
      <c r="F92" s="49" t="s">
        <v>93</v>
      </c>
      <c r="G92" s="49" t="s">
        <v>94</v>
      </c>
      <c r="H92" s="49" t="s">
        <v>95</v>
      </c>
      <c r="I92" s="50" t="s">
        <v>96</v>
      </c>
    </row>
    <row r="93" spans="2:9" ht="24" x14ac:dyDescent="0.2">
      <c r="B93" s="51">
        <v>1</v>
      </c>
      <c r="C93" s="52" t="s">
        <v>355</v>
      </c>
      <c r="D93" s="53" t="s">
        <v>153</v>
      </c>
      <c r="E93" s="100">
        <v>1</v>
      </c>
      <c r="F93" s="126">
        <v>0</v>
      </c>
      <c r="G93" s="56">
        <v>1200</v>
      </c>
      <c r="H93" s="57">
        <f t="shared" ref="H93:H100" si="3">(E93*G93)+(E93*G93*F93)</f>
        <v>1200</v>
      </c>
      <c r="I93" s="580">
        <f>SUM(H93:H100)</f>
        <v>16245.7</v>
      </c>
    </row>
    <row r="94" spans="2:9" x14ac:dyDescent="0.2">
      <c r="B94" s="51">
        <v>2</v>
      </c>
      <c r="C94" s="52" t="s">
        <v>356</v>
      </c>
      <c r="D94" s="58" t="s">
        <v>153</v>
      </c>
      <c r="E94" s="105">
        <v>0.52</v>
      </c>
      <c r="F94" s="129">
        <v>0.05</v>
      </c>
      <c r="G94" s="56">
        <v>700</v>
      </c>
      <c r="H94" s="57">
        <f t="shared" si="3"/>
        <v>382.2</v>
      </c>
      <c r="I94" s="580"/>
    </row>
    <row r="95" spans="2:9" x14ac:dyDescent="0.2">
      <c r="B95" s="51">
        <v>3</v>
      </c>
      <c r="C95" s="52" t="s">
        <v>357</v>
      </c>
      <c r="D95" s="58" t="s">
        <v>153</v>
      </c>
      <c r="E95" s="105">
        <v>1</v>
      </c>
      <c r="F95" s="129">
        <v>0</v>
      </c>
      <c r="G95" s="56">
        <v>1800</v>
      </c>
      <c r="H95" s="57">
        <f t="shared" si="3"/>
        <v>1800</v>
      </c>
      <c r="I95" s="580"/>
    </row>
    <row r="96" spans="2:9" x14ac:dyDescent="0.2">
      <c r="B96" s="51">
        <v>4</v>
      </c>
      <c r="C96" s="52" t="s">
        <v>358</v>
      </c>
      <c r="D96" s="58" t="s">
        <v>153</v>
      </c>
      <c r="E96" s="105">
        <v>0.02</v>
      </c>
      <c r="F96" s="129">
        <v>0.05</v>
      </c>
      <c r="G96" s="56">
        <v>96000</v>
      </c>
      <c r="H96" s="57">
        <f t="shared" si="3"/>
        <v>2016</v>
      </c>
      <c r="I96" s="580"/>
    </row>
    <row r="97" spans="2:9" x14ac:dyDescent="0.2">
      <c r="B97" s="51">
        <v>5</v>
      </c>
      <c r="C97" s="52" t="s">
        <v>359</v>
      </c>
      <c r="D97" s="58" t="s">
        <v>153</v>
      </c>
      <c r="E97" s="105">
        <v>1</v>
      </c>
      <c r="F97" s="129">
        <v>0</v>
      </c>
      <c r="G97" s="56">
        <v>1300</v>
      </c>
      <c r="H97" s="57">
        <f t="shared" si="3"/>
        <v>1300</v>
      </c>
      <c r="I97" s="580"/>
    </row>
    <row r="98" spans="2:9" x14ac:dyDescent="0.2">
      <c r="B98" s="51">
        <v>6</v>
      </c>
      <c r="C98" s="52" t="s">
        <v>360</v>
      </c>
      <c r="D98" s="58" t="s">
        <v>153</v>
      </c>
      <c r="E98" s="105">
        <v>1</v>
      </c>
      <c r="F98" s="129">
        <v>0</v>
      </c>
      <c r="G98" s="56">
        <v>700</v>
      </c>
      <c r="H98" s="57">
        <f t="shared" si="3"/>
        <v>700</v>
      </c>
      <c r="I98" s="580"/>
    </row>
    <row r="99" spans="2:9" ht="24" x14ac:dyDescent="0.2">
      <c r="B99" s="51">
        <v>7</v>
      </c>
      <c r="C99" s="52" t="s">
        <v>361</v>
      </c>
      <c r="D99" s="58" t="s">
        <v>153</v>
      </c>
      <c r="E99" s="105">
        <v>1</v>
      </c>
      <c r="F99" s="129">
        <v>0.05</v>
      </c>
      <c r="G99" s="56">
        <v>7950</v>
      </c>
      <c r="H99" s="57">
        <f t="shared" si="3"/>
        <v>8347.5</v>
      </c>
      <c r="I99" s="580"/>
    </row>
    <row r="100" spans="2:9" ht="24" customHeight="1" thickBot="1" x14ac:dyDescent="0.25">
      <c r="B100" s="51">
        <v>8</v>
      </c>
      <c r="C100" s="52" t="s">
        <v>362</v>
      </c>
      <c r="D100" s="58" t="s">
        <v>153</v>
      </c>
      <c r="E100" s="105">
        <v>1</v>
      </c>
      <c r="F100" s="129">
        <v>0</v>
      </c>
      <c r="G100" s="56">
        <v>500</v>
      </c>
      <c r="H100" s="57">
        <f t="shared" si="3"/>
        <v>500</v>
      </c>
      <c r="I100" s="580"/>
    </row>
    <row r="101" spans="2:9" ht="21.6" customHeight="1" thickBot="1" x14ac:dyDescent="0.25">
      <c r="B101" s="61" t="s">
        <v>90</v>
      </c>
      <c r="C101" s="61" t="s">
        <v>97</v>
      </c>
      <c r="D101" s="61" t="s">
        <v>92</v>
      </c>
      <c r="E101" s="582" t="s">
        <v>2</v>
      </c>
      <c r="F101" s="583"/>
      <c r="G101" s="61" t="s">
        <v>98</v>
      </c>
      <c r="H101" s="61" t="s">
        <v>99</v>
      </c>
      <c r="I101" s="61" t="s">
        <v>96</v>
      </c>
    </row>
    <row r="102" spans="2:9" ht="36" x14ac:dyDescent="0.2">
      <c r="B102" s="51">
        <v>1</v>
      </c>
      <c r="C102" s="52" t="s">
        <v>354</v>
      </c>
      <c r="D102" s="53" t="s">
        <v>101</v>
      </c>
      <c r="E102" s="584">
        <v>0.85</v>
      </c>
      <c r="F102" s="585"/>
      <c r="G102" s="62">
        <v>31550.075914591671</v>
      </c>
      <c r="H102" s="63">
        <f>G102*E102</f>
        <v>26817.564527402919</v>
      </c>
      <c r="I102" s="579">
        <f>SUM(H102:H103)</f>
        <v>26817.564527402919</v>
      </c>
    </row>
    <row r="103" spans="2:9" ht="15" thickBot="1" x14ac:dyDescent="0.25">
      <c r="B103" s="64">
        <v>2</v>
      </c>
      <c r="C103" s="65" t="s">
        <v>102</v>
      </c>
      <c r="D103" s="66"/>
      <c r="E103" s="581"/>
      <c r="F103" s="581"/>
      <c r="G103" s="67"/>
      <c r="H103" s="68">
        <f>G103*E103</f>
        <v>0</v>
      </c>
      <c r="I103" s="580"/>
    </row>
    <row r="104" spans="2:9" ht="15.75" thickBot="1" x14ac:dyDescent="0.25">
      <c r="B104" s="61" t="s">
        <v>90</v>
      </c>
      <c r="C104" s="61" t="s">
        <v>103</v>
      </c>
      <c r="D104" s="165" t="s">
        <v>92</v>
      </c>
      <c r="E104" s="586" t="s">
        <v>2</v>
      </c>
      <c r="F104" s="587"/>
      <c r="G104" s="168" t="s">
        <v>94</v>
      </c>
      <c r="H104" s="61" t="s">
        <v>95</v>
      </c>
      <c r="I104" s="61" t="s">
        <v>96</v>
      </c>
    </row>
    <row r="105" spans="2:9" ht="23.45" customHeight="1" thickBot="1" x14ac:dyDescent="0.25">
      <c r="B105" s="51">
        <v>1</v>
      </c>
      <c r="C105" s="52" t="s">
        <v>104</v>
      </c>
      <c r="D105" s="53" t="s">
        <v>352</v>
      </c>
      <c r="E105" s="588">
        <v>0.05</v>
      </c>
      <c r="F105" s="589"/>
      <c r="G105" s="57">
        <f>I102</f>
        <v>26817.564527402919</v>
      </c>
      <c r="H105" s="71">
        <f>E105*G105</f>
        <v>1340.878226370146</v>
      </c>
      <c r="I105" s="579">
        <f>SUM(H105:H107)</f>
        <v>1340.878226370146</v>
      </c>
    </row>
    <row r="106" spans="2:9" ht="15.75" thickBot="1" x14ac:dyDescent="0.25">
      <c r="B106" s="64">
        <v>2</v>
      </c>
      <c r="C106" s="72"/>
      <c r="D106" s="58"/>
      <c r="E106" s="588"/>
      <c r="F106" s="589"/>
      <c r="G106" s="57"/>
      <c r="H106" s="71">
        <f t="shared" ref="H106:H107" si="4">E106*G106</f>
        <v>0</v>
      </c>
      <c r="I106" s="580"/>
    </row>
    <row r="107" spans="2:9" ht="15.75" thickBot="1" x14ac:dyDescent="0.25">
      <c r="B107" s="64">
        <v>3</v>
      </c>
      <c r="C107" s="74"/>
      <c r="D107" s="58"/>
      <c r="E107" s="590"/>
      <c r="F107" s="591"/>
      <c r="G107" s="75"/>
      <c r="H107" s="71">
        <f t="shared" si="4"/>
        <v>0</v>
      </c>
      <c r="I107" s="580"/>
    </row>
    <row r="108" spans="2:9" ht="15.75" thickBot="1" x14ac:dyDescent="0.25">
      <c r="B108" s="61" t="s">
        <v>90</v>
      </c>
      <c r="C108" s="61" t="s">
        <v>106</v>
      </c>
      <c r="D108" s="61" t="s">
        <v>92</v>
      </c>
      <c r="E108" s="582" t="s">
        <v>2</v>
      </c>
      <c r="F108" s="583"/>
      <c r="G108" s="61" t="s">
        <v>94</v>
      </c>
      <c r="H108" s="61" t="s">
        <v>99</v>
      </c>
      <c r="I108" s="61" t="s">
        <v>96</v>
      </c>
    </row>
    <row r="109" spans="2:9" x14ac:dyDescent="0.2">
      <c r="B109" s="51">
        <v>1</v>
      </c>
      <c r="C109" s="52"/>
      <c r="D109" s="53"/>
      <c r="E109" s="577"/>
      <c r="F109" s="578"/>
      <c r="G109" s="62"/>
      <c r="H109" s="63">
        <f>G109*E109</f>
        <v>0</v>
      </c>
      <c r="I109" s="579">
        <f>SUM(H109:H110)</f>
        <v>0</v>
      </c>
    </row>
    <row r="110" spans="2:9" ht="15" thickBot="1" x14ac:dyDescent="0.25">
      <c r="B110" s="64">
        <v>2</v>
      </c>
      <c r="C110" s="65" t="s">
        <v>102</v>
      </c>
      <c r="D110" s="66"/>
      <c r="E110" s="581"/>
      <c r="F110" s="581"/>
      <c r="G110" s="67"/>
      <c r="H110" s="68">
        <f>G110*E110</f>
        <v>0</v>
      </c>
      <c r="I110" s="580"/>
    </row>
    <row r="111" spans="2:9" ht="15.75" thickBot="1" x14ac:dyDescent="0.25">
      <c r="B111" s="76"/>
      <c r="C111" s="77" t="s">
        <v>109</v>
      </c>
      <c r="D111" s="78"/>
      <c r="E111" s="592"/>
      <c r="F111" s="593"/>
      <c r="G111" s="79"/>
      <c r="H111" s="80" t="s">
        <v>102</v>
      </c>
      <c r="I111" s="81">
        <f>I93+I102+I105+I109</f>
        <v>44404.142753773063</v>
      </c>
    </row>
    <row r="112" spans="2:9" x14ac:dyDescent="0.2">
      <c r="B112" s="82"/>
      <c r="C112" s="83"/>
      <c r="D112" s="84"/>
      <c r="E112" s="84" t="s">
        <v>110</v>
      </c>
      <c r="F112" s="84"/>
      <c r="G112" s="85"/>
      <c r="H112" s="86"/>
      <c r="I112" s="87"/>
    </row>
    <row r="113" spans="2:9" x14ac:dyDescent="0.2">
      <c r="B113" s="88"/>
      <c r="C113" s="89"/>
      <c r="D113" s="166"/>
      <c r="E113" s="166"/>
      <c r="F113" s="166"/>
      <c r="G113" s="166"/>
      <c r="H113" s="45"/>
      <c r="I113" s="90"/>
    </row>
    <row r="114" spans="2:9" x14ac:dyDescent="0.2">
      <c r="B114" s="88"/>
      <c r="C114" s="91"/>
      <c r="D114" s="45"/>
      <c r="E114" s="45"/>
      <c r="F114" s="166"/>
      <c r="G114" s="166"/>
      <c r="H114" s="45"/>
      <c r="I114" s="92"/>
    </row>
    <row r="115" spans="2:9" x14ac:dyDescent="0.2">
      <c r="B115" s="93"/>
      <c r="C115" s="166"/>
      <c r="D115" s="45"/>
      <c r="E115" s="45"/>
      <c r="F115" s="594" t="s">
        <v>111</v>
      </c>
      <c r="G115" s="594"/>
      <c r="H115" s="594"/>
      <c r="I115" s="94"/>
    </row>
    <row r="116" spans="2:9" x14ac:dyDescent="0.2">
      <c r="B116" s="93"/>
      <c r="C116" s="95"/>
      <c r="D116" s="45"/>
      <c r="E116" s="45"/>
      <c r="F116" s="95"/>
      <c r="G116" s="95"/>
      <c r="H116" s="95"/>
      <c r="I116" s="92"/>
    </row>
    <row r="117" spans="2:9" ht="15.75" thickBot="1" x14ac:dyDescent="0.25">
      <c r="B117" s="96"/>
      <c r="C117" s="97" t="s">
        <v>112</v>
      </c>
      <c r="D117" s="97"/>
      <c r="E117" s="97"/>
      <c r="F117" s="595" t="s">
        <v>113</v>
      </c>
      <c r="G117" s="596"/>
      <c r="H117" s="596"/>
      <c r="I117" s="98"/>
    </row>
    <row r="119" spans="2:9" ht="15" thickBot="1" x14ac:dyDescent="0.25"/>
    <row r="120" spans="2:9" ht="15.75" x14ac:dyDescent="0.2">
      <c r="B120" s="31"/>
      <c r="C120" s="32"/>
      <c r="D120" s="555" t="s">
        <v>0</v>
      </c>
      <c r="E120" s="556"/>
      <c r="F120" s="556"/>
      <c r="G120" s="556"/>
      <c r="H120" s="556"/>
      <c r="I120" s="557"/>
    </row>
    <row r="121" spans="2:9" ht="15.75" x14ac:dyDescent="0.2">
      <c r="B121" s="33"/>
      <c r="C121" s="34"/>
      <c r="D121" s="558"/>
      <c r="E121" s="662"/>
      <c r="F121" s="662"/>
      <c r="G121" s="662"/>
      <c r="H121" s="662"/>
      <c r="I121" s="560"/>
    </row>
    <row r="122" spans="2:9" ht="15.75" x14ac:dyDescent="0.2">
      <c r="B122" s="33"/>
      <c r="C122" s="34"/>
      <c r="D122" s="558"/>
      <c r="E122" s="664"/>
      <c r="F122" s="664"/>
      <c r="G122" s="664"/>
      <c r="H122" s="664"/>
      <c r="I122" s="560"/>
    </row>
    <row r="123" spans="2:9" ht="15.75" x14ac:dyDescent="0.2">
      <c r="B123" s="33"/>
      <c r="C123" s="34"/>
      <c r="D123" s="35" t="s">
        <v>81</v>
      </c>
      <c r="E123" s="125"/>
      <c r="F123" s="125"/>
      <c r="G123" s="125"/>
      <c r="H123" s="125"/>
      <c r="I123" s="34"/>
    </row>
    <row r="124" spans="2:9" ht="15.75" x14ac:dyDescent="0.2">
      <c r="B124" s="33"/>
      <c r="C124" s="34"/>
      <c r="D124" s="35" t="s">
        <v>82</v>
      </c>
      <c r="E124" s="125"/>
      <c r="F124" s="125"/>
      <c r="G124" s="125"/>
      <c r="H124" s="125"/>
      <c r="I124" s="34"/>
    </row>
    <row r="125" spans="2:9" ht="21" thickBot="1" x14ac:dyDescent="0.25">
      <c r="B125" s="37"/>
      <c r="C125" s="38"/>
      <c r="D125" s="39" t="s">
        <v>83</v>
      </c>
      <c r="E125" s="40"/>
      <c r="F125" s="40"/>
      <c r="G125" s="40"/>
      <c r="H125" s="40"/>
      <c r="I125" s="41"/>
    </row>
    <row r="126" spans="2:9" ht="15" x14ac:dyDescent="0.25">
      <c r="B126" s="42" t="s">
        <v>84</v>
      </c>
      <c r="C126" s="43">
        <v>1.4</v>
      </c>
      <c r="D126" s="166"/>
      <c r="E126" s="166"/>
      <c r="F126" s="166"/>
      <c r="G126" s="166"/>
      <c r="H126" s="45"/>
      <c r="I126" s="46"/>
    </row>
    <row r="127" spans="2:9" ht="15" thickBot="1" x14ac:dyDescent="0.25">
      <c r="B127" s="47" t="s">
        <v>85</v>
      </c>
      <c r="C127" s="562" t="s">
        <v>293</v>
      </c>
      <c r="D127" s="562"/>
      <c r="E127" s="562"/>
      <c r="F127" s="562"/>
      <c r="G127" s="562"/>
      <c r="H127" s="562"/>
      <c r="I127" s="563"/>
    </row>
    <row r="128" spans="2:9" ht="15.75" thickBot="1" x14ac:dyDescent="0.25">
      <c r="B128" s="564" t="s">
        <v>86</v>
      </c>
      <c r="C128" s="556"/>
      <c r="D128" s="556"/>
      <c r="E128" s="556"/>
      <c r="F128" s="556"/>
      <c r="G128" s="556"/>
      <c r="H128" s="556"/>
      <c r="I128" s="557"/>
    </row>
    <row r="129" spans="2:9" x14ac:dyDescent="0.2">
      <c r="B129" s="565" t="s">
        <v>87</v>
      </c>
      <c r="C129" s="567" t="s">
        <v>295</v>
      </c>
      <c r="D129" s="568"/>
      <c r="E129" s="568"/>
      <c r="F129" s="571" t="s">
        <v>88</v>
      </c>
      <c r="G129" s="573" t="s">
        <v>7</v>
      </c>
      <c r="H129" s="571" t="s">
        <v>158</v>
      </c>
      <c r="I129" s="575" t="s">
        <v>350</v>
      </c>
    </row>
    <row r="130" spans="2:9" ht="15" thickBot="1" x14ac:dyDescent="0.25">
      <c r="B130" s="566"/>
      <c r="C130" s="657"/>
      <c r="D130" s="658"/>
      <c r="E130" s="658"/>
      <c r="F130" s="572"/>
      <c r="G130" s="574"/>
      <c r="H130" s="572"/>
      <c r="I130" s="576"/>
    </row>
    <row r="131" spans="2:9" ht="15" thickBot="1" x14ac:dyDescent="0.25">
      <c r="B131" s="48" t="s">
        <v>90</v>
      </c>
      <c r="C131" s="49" t="s">
        <v>91</v>
      </c>
      <c r="D131" s="49" t="s">
        <v>92</v>
      </c>
      <c r="E131" s="49" t="s">
        <v>2</v>
      </c>
      <c r="F131" s="49" t="s">
        <v>93</v>
      </c>
      <c r="G131" s="49" t="s">
        <v>94</v>
      </c>
      <c r="H131" s="49" t="s">
        <v>95</v>
      </c>
      <c r="I131" s="50" t="s">
        <v>96</v>
      </c>
    </row>
    <row r="132" spans="2:9" x14ac:dyDescent="0.2">
      <c r="B132" s="51">
        <v>1</v>
      </c>
      <c r="C132" s="52" t="s">
        <v>363</v>
      </c>
      <c r="D132" s="53" t="s">
        <v>153</v>
      </c>
      <c r="E132" s="100">
        <v>0.09</v>
      </c>
      <c r="F132" s="126">
        <v>0</v>
      </c>
      <c r="G132" s="56">
        <v>700</v>
      </c>
      <c r="H132" s="57">
        <f t="shared" ref="H132:H139" si="5">(E132*G132)+(E132*G132*F132)</f>
        <v>63</v>
      </c>
      <c r="I132" s="580">
        <f>SUM(H132:H139)</f>
        <v>2462.7768333333338</v>
      </c>
    </row>
    <row r="133" spans="2:9" x14ac:dyDescent="0.2">
      <c r="B133" s="51">
        <v>2</v>
      </c>
      <c r="C133" s="52" t="s">
        <v>364</v>
      </c>
      <c r="D133" s="58" t="s">
        <v>153</v>
      </c>
      <c r="E133" s="105">
        <v>5.0000000000000001E-3</v>
      </c>
      <c r="F133" s="129">
        <v>0.05</v>
      </c>
      <c r="G133" s="56">
        <v>47000</v>
      </c>
      <c r="H133" s="57">
        <f t="shared" si="5"/>
        <v>246.75</v>
      </c>
      <c r="I133" s="580"/>
    </row>
    <row r="134" spans="2:9" x14ac:dyDescent="0.2">
      <c r="B134" s="51">
        <v>3</v>
      </c>
      <c r="C134" s="52" t="s">
        <v>365</v>
      </c>
      <c r="D134" s="58" t="s">
        <v>153</v>
      </c>
      <c r="E134" s="105">
        <v>5.0000000000000001E-3</v>
      </c>
      <c r="F134" s="129">
        <v>0.05</v>
      </c>
      <c r="G134" s="56">
        <v>96000</v>
      </c>
      <c r="H134" s="57">
        <f t="shared" si="5"/>
        <v>504</v>
      </c>
      <c r="I134" s="580"/>
    </row>
    <row r="135" spans="2:9" x14ac:dyDescent="0.2">
      <c r="B135" s="51">
        <v>4</v>
      </c>
      <c r="C135" s="52" t="s">
        <v>360</v>
      </c>
      <c r="D135" s="58" t="s">
        <v>153</v>
      </c>
      <c r="E135" s="105">
        <v>0.25</v>
      </c>
      <c r="F135" s="129">
        <v>0</v>
      </c>
      <c r="G135" s="56">
        <v>700</v>
      </c>
      <c r="H135" s="57">
        <f t="shared" si="5"/>
        <v>175</v>
      </c>
      <c r="I135" s="580"/>
    </row>
    <row r="136" spans="2:9" ht="23.1" customHeight="1" x14ac:dyDescent="0.2">
      <c r="B136" s="51">
        <v>5</v>
      </c>
      <c r="C136" s="52" t="s">
        <v>366</v>
      </c>
      <c r="D136" s="58" t="s">
        <v>153</v>
      </c>
      <c r="E136" s="105">
        <v>0.1666</v>
      </c>
      <c r="F136" s="129">
        <v>0.05</v>
      </c>
      <c r="G136" s="56">
        <v>7950</v>
      </c>
      <c r="H136" s="57">
        <f t="shared" si="5"/>
        <v>1390.6935000000001</v>
      </c>
      <c r="I136" s="580"/>
    </row>
    <row r="137" spans="2:9" x14ac:dyDescent="0.2">
      <c r="B137" s="51">
        <v>6</v>
      </c>
      <c r="C137" s="52" t="s">
        <v>362</v>
      </c>
      <c r="D137" s="58" t="s">
        <v>153</v>
      </c>
      <c r="E137" s="105">
        <f>+(0.166666666666667)</f>
        <v>0.16666666666666699</v>
      </c>
      <c r="F137" s="129">
        <v>0</v>
      </c>
      <c r="G137" s="56">
        <v>500</v>
      </c>
      <c r="H137" s="57">
        <f t="shared" si="5"/>
        <v>83.333333333333499</v>
      </c>
      <c r="I137" s="580"/>
    </row>
    <row r="138" spans="2:9" x14ac:dyDescent="0.2">
      <c r="B138" s="51">
        <v>7</v>
      </c>
      <c r="C138" s="52"/>
      <c r="D138" s="58"/>
      <c r="E138" s="105"/>
      <c r="F138" s="129"/>
      <c r="G138" s="56"/>
      <c r="H138" s="57">
        <f t="shared" si="5"/>
        <v>0</v>
      </c>
      <c r="I138" s="580"/>
    </row>
    <row r="139" spans="2:9" ht="15" thickBot="1" x14ac:dyDescent="0.25">
      <c r="B139" s="51">
        <v>8</v>
      </c>
      <c r="C139" s="52"/>
      <c r="D139" s="58"/>
      <c r="E139" s="105"/>
      <c r="F139" s="129"/>
      <c r="G139" s="56"/>
      <c r="H139" s="57">
        <f t="shared" si="5"/>
        <v>0</v>
      </c>
      <c r="I139" s="580"/>
    </row>
    <row r="140" spans="2:9" ht="15.75" thickBot="1" x14ac:dyDescent="0.25">
      <c r="B140" s="61" t="s">
        <v>90</v>
      </c>
      <c r="C140" s="61" t="s">
        <v>97</v>
      </c>
      <c r="D140" s="61" t="s">
        <v>92</v>
      </c>
      <c r="E140" s="582" t="s">
        <v>2</v>
      </c>
      <c r="F140" s="583"/>
      <c r="G140" s="61" t="s">
        <v>98</v>
      </c>
      <c r="H140" s="61" t="s">
        <v>99</v>
      </c>
      <c r="I140" s="61" t="s">
        <v>96</v>
      </c>
    </row>
    <row r="141" spans="2:9" ht="36" x14ac:dyDescent="0.2">
      <c r="B141" s="51">
        <v>1</v>
      </c>
      <c r="C141" s="52" t="s">
        <v>354</v>
      </c>
      <c r="D141" s="53" t="s">
        <v>101</v>
      </c>
      <c r="E141" s="577">
        <v>5.5E-2</v>
      </c>
      <c r="F141" s="578"/>
      <c r="G141" s="62">
        <v>31550.075914591671</v>
      </c>
      <c r="H141" s="63">
        <f>G141*E141</f>
        <v>1735.2541753025419</v>
      </c>
      <c r="I141" s="579">
        <f>SUM(H141:H142)</f>
        <v>1735.2541753025419</v>
      </c>
    </row>
    <row r="142" spans="2:9" ht="15" thickBot="1" x14ac:dyDescent="0.25">
      <c r="B142" s="64">
        <v>2</v>
      </c>
      <c r="C142" s="65" t="s">
        <v>102</v>
      </c>
      <c r="D142" s="66"/>
      <c r="E142" s="581"/>
      <c r="F142" s="581"/>
      <c r="G142" s="67"/>
      <c r="H142" s="68">
        <f>G142*E142</f>
        <v>0</v>
      </c>
      <c r="I142" s="580"/>
    </row>
    <row r="143" spans="2:9" ht="15.75" thickBot="1" x14ac:dyDescent="0.25">
      <c r="B143" s="61" t="s">
        <v>90</v>
      </c>
      <c r="C143" s="61" t="s">
        <v>103</v>
      </c>
      <c r="D143" s="165" t="s">
        <v>92</v>
      </c>
      <c r="E143" s="586" t="s">
        <v>2</v>
      </c>
      <c r="F143" s="587"/>
      <c r="G143" s="168" t="s">
        <v>94</v>
      </c>
      <c r="H143" s="61" t="s">
        <v>95</v>
      </c>
      <c r="I143" s="61" t="s">
        <v>96</v>
      </c>
    </row>
    <row r="144" spans="2:9" ht="23.45" customHeight="1" thickBot="1" x14ac:dyDescent="0.25">
      <c r="B144" s="51">
        <v>1</v>
      </c>
      <c r="C144" s="52" t="s">
        <v>104</v>
      </c>
      <c r="D144" s="53" t="s">
        <v>352</v>
      </c>
      <c r="E144" s="588">
        <v>0.05</v>
      </c>
      <c r="F144" s="589"/>
      <c r="G144" s="57">
        <f>I141</f>
        <v>1735.2541753025419</v>
      </c>
      <c r="H144" s="71">
        <f>E144*G144</f>
        <v>86.762708765127101</v>
      </c>
      <c r="I144" s="579">
        <f>SUM(H144:H146)</f>
        <v>86.762708765127101</v>
      </c>
    </row>
    <row r="145" spans="2:9" ht="15.75" thickBot="1" x14ac:dyDescent="0.25">
      <c r="B145" s="64">
        <v>2</v>
      </c>
      <c r="C145" s="72"/>
      <c r="D145" s="58"/>
      <c r="E145" s="588"/>
      <c r="F145" s="589"/>
      <c r="G145" s="57"/>
      <c r="H145" s="71">
        <f t="shared" ref="H145:H146" si="6">E145*G145</f>
        <v>0</v>
      </c>
      <c r="I145" s="580"/>
    </row>
    <row r="146" spans="2:9" ht="15.75" thickBot="1" x14ac:dyDescent="0.25">
      <c r="B146" s="64">
        <v>3</v>
      </c>
      <c r="C146" s="74"/>
      <c r="D146" s="58"/>
      <c r="E146" s="590"/>
      <c r="F146" s="591"/>
      <c r="G146" s="75"/>
      <c r="H146" s="71">
        <f t="shared" si="6"/>
        <v>0</v>
      </c>
      <c r="I146" s="580"/>
    </row>
    <row r="147" spans="2:9" ht="15.75" thickBot="1" x14ac:dyDescent="0.25">
      <c r="B147" s="61" t="s">
        <v>90</v>
      </c>
      <c r="C147" s="61" t="s">
        <v>106</v>
      </c>
      <c r="D147" s="61" t="s">
        <v>92</v>
      </c>
      <c r="E147" s="582" t="s">
        <v>2</v>
      </c>
      <c r="F147" s="583"/>
      <c r="G147" s="61" t="s">
        <v>94</v>
      </c>
      <c r="H147" s="61" t="s">
        <v>99</v>
      </c>
      <c r="I147" s="61" t="s">
        <v>96</v>
      </c>
    </row>
    <row r="148" spans="2:9" x14ac:dyDescent="0.2">
      <c r="B148" s="51">
        <v>1</v>
      </c>
      <c r="C148" s="52"/>
      <c r="D148" s="53"/>
      <c r="E148" s="577"/>
      <c r="F148" s="578"/>
      <c r="G148" s="62"/>
      <c r="H148" s="63">
        <f>G148*E148</f>
        <v>0</v>
      </c>
      <c r="I148" s="579">
        <f>SUM(H148:H149)</f>
        <v>0</v>
      </c>
    </row>
    <row r="149" spans="2:9" ht="15" thickBot="1" x14ac:dyDescent="0.25">
      <c r="B149" s="64">
        <v>2</v>
      </c>
      <c r="C149" s="65" t="s">
        <v>102</v>
      </c>
      <c r="D149" s="66"/>
      <c r="E149" s="581"/>
      <c r="F149" s="581"/>
      <c r="G149" s="67"/>
      <c r="H149" s="68">
        <f>G149*E149</f>
        <v>0</v>
      </c>
      <c r="I149" s="580"/>
    </row>
    <row r="150" spans="2:9" ht="15.75" thickBot="1" x14ac:dyDescent="0.25">
      <c r="B150" s="76"/>
      <c r="C150" s="77" t="s">
        <v>109</v>
      </c>
      <c r="D150" s="78"/>
      <c r="E150" s="592"/>
      <c r="F150" s="593"/>
      <c r="G150" s="79"/>
      <c r="H150" s="80" t="s">
        <v>102</v>
      </c>
      <c r="I150" s="81">
        <f>I132+I141+I144+I148</f>
        <v>4284.7937174010031</v>
      </c>
    </row>
    <row r="151" spans="2:9" x14ac:dyDescent="0.2">
      <c r="B151" s="82"/>
      <c r="C151" s="83"/>
      <c r="D151" s="84"/>
      <c r="E151" s="84" t="s">
        <v>110</v>
      </c>
      <c r="F151" s="84"/>
      <c r="G151" s="85"/>
      <c r="H151" s="86"/>
      <c r="I151" s="87"/>
    </row>
    <row r="152" spans="2:9" x14ac:dyDescent="0.2">
      <c r="B152" s="88"/>
      <c r="C152" s="89"/>
      <c r="D152" s="166"/>
      <c r="E152" s="166"/>
      <c r="F152" s="166"/>
      <c r="G152" s="166"/>
      <c r="H152" s="45"/>
      <c r="I152" s="90"/>
    </row>
    <row r="153" spans="2:9" x14ac:dyDescent="0.2">
      <c r="B153" s="88"/>
      <c r="C153" s="91"/>
      <c r="D153" s="45"/>
      <c r="E153" s="45"/>
      <c r="F153" s="166"/>
      <c r="G153" s="166"/>
      <c r="H153" s="45"/>
      <c r="I153" s="92"/>
    </row>
    <row r="154" spans="2:9" x14ac:dyDescent="0.2">
      <c r="B154" s="93"/>
      <c r="C154" s="166"/>
      <c r="D154" s="45"/>
      <c r="E154" s="45"/>
      <c r="F154" s="594" t="s">
        <v>111</v>
      </c>
      <c r="G154" s="594"/>
      <c r="H154" s="594"/>
      <c r="I154" s="94"/>
    </row>
    <row r="155" spans="2:9" x14ac:dyDescent="0.2">
      <c r="B155" s="93"/>
      <c r="C155" s="95"/>
      <c r="D155" s="45"/>
      <c r="E155" s="45"/>
      <c r="F155" s="95"/>
      <c r="G155" s="95"/>
      <c r="H155" s="95"/>
      <c r="I155" s="92"/>
    </row>
    <row r="156" spans="2:9" ht="15.75" thickBot="1" x14ac:dyDescent="0.25">
      <c r="B156" s="96"/>
      <c r="C156" s="97" t="s">
        <v>112</v>
      </c>
      <c r="D156" s="97"/>
      <c r="E156" s="97"/>
      <c r="F156" s="595" t="s">
        <v>113</v>
      </c>
      <c r="G156" s="596"/>
      <c r="H156" s="596"/>
      <c r="I156" s="98"/>
    </row>
    <row r="158" spans="2:9" ht="15" thickBot="1" x14ac:dyDescent="0.25"/>
    <row r="159" spans="2:9" ht="15.75" x14ac:dyDescent="0.2">
      <c r="B159" s="31"/>
      <c r="C159" s="32"/>
      <c r="D159" s="555" t="s">
        <v>0</v>
      </c>
      <c r="E159" s="556"/>
      <c r="F159" s="556"/>
      <c r="G159" s="556"/>
      <c r="H159" s="556"/>
      <c r="I159" s="557"/>
    </row>
    <row r="160" spans="2:9" ht="15.75" x14ac:dyDescent="0.2">
      <c r="B160" s="33"/>
      <c r="C160" s="34"/>
      <c r="D160" s="558"/>
      <c r="E160" s="662"/>
      <c r="F160" s="662"/>
      <c r="G160" s="662"/>
      <c r="H160" s="662"/>
      <c r="I160" s="560"/>
    </row>
    <row r="161" spans="2:9" ht="15.75" x14ac:dyDescent="0.2">
      <c r="B161" s="33"/>
      <c r="C161" s="34"/>
      <c r="D161" s="558"/>
      <c r="E161" s="664"/>
      <c r="F161" s="664"/>
      <c r="G161" s="664"/>
      <c r="H161" s="664"/>
      <c r="I161" s="560"/>
    </row>
    <row r="162" spans="2:9" ht="15.75" x14ac:dyDescent="0.2">
      <c r="B162" s="33"/>
      <c r="C162" s="34"/>
      <c r="D162" s="35" t="s">
        <v>81</v>
      </c>
      <c r="E162" s="125"/>
      <c r="F162" s="125"/>
      <c r="G162" s="125"/>
      <c r="H162" s="125"/>
      <c r="I162" s="34"/>
    </row>
    <row r="163" spans="2:9" ht="15.75" x14ac:dyDescent="0.2">
      <c r="B163" s="33"/>
      <c r="C163" s="34"/>
      <c r="D163" s="35" t="s">
        <v>82</v>
      </c>
      <c r="E163" s="125"/>
      <c r="F163" s="125"/>
      <c r="G163" s="125"/>
      <c r="H163" s="125"/>
      <c r="I163" s="34"/>
    </row>
    <row r="164" spans="2:9" ht="21" thickBot="1" x14ac:dyDescent="0.25">
      <c r="B164" s="37"/>
      <c r="C164" s="38"/>
      <c r="D164" s="39" t="s">
        <v>83</v>
      </c>
      <c r="E164" s="40"/>
      <c r="F164" s="40"/>
      <c r="G164" s="40"/>
      <c r="H164" s="40"/>
      <c r="I164" s="41"/>
    </row>
    <row r="165" spans="2:9" ht="15" x14ac:dyDescent="0.25">
      <c r="B165" s="42" t="s">
        <v>84</v>
      </c>
      <c r="C165" s="43">
        <v>1.5</v>
      </c>
      <c r="D165" s="166"/>
      <c r="E165" s="166"/>
      <c r="F165" s="166"/>
      <c r="G165" s="166"/>
      <c r="H165" s="45"/>
      <c r="I165" s="46"/>
    </row>
    <row r="166" spans="2:9" ht="15" thickBot="1" x14ac:dyDescent="0.25">
      <c r="B166" s="47" t="s">
        <v>85</v>
      </c>
      <c r="C166" s="562" t="s">
        <v>293</v>
      </c>
      <c r="D166" s="562"/>
      <c r="E166" s="562"/>
      <c r="F166" s="562"/>
      <c r="G166" s="562"/>
      <c r="H166" s="562"/>
      <c r="I166" s="563"/>
    </row>
    <row r="167" spans="2:9" ht="15.75" thickBot="1" x14ac:dyDescent="0.25">
      <c r="B167" s="564" t="s">
        <v>86</v>
      </c>
      <c r="C167" s="556"/>
      <c r="D167" s="556"/>
      <c r="E167" s="556"/>
      <c r="F167" s="556"/>
      <c r="G167" s="556"/>
      <c r="H167" s="556"/>
      <c r="I167" s="557"/>
    </row>
    <row r="168" spans="2:9" ht="32.25" customHeight="1" x14ac:dyDescent="0.2">
      <c r="B168" s="565" t="s">
        <v>87</v>
      </c>
      <c r="C168" s="567" t="s">
        <v>296</v>
      </c>
      <c r="D168" s="568"/>
      <c r="E168" s="568"/>
      <c r="F168" s="571" t="s">
        <v>88</v>
      </c>
      <c r="G168" s="573" t="s">
        <v>34</v>
      </c>
      <c r="H168" s="571" t="s">
        <v>158</v>
      </c>
      <c r="I168" s="575" t="s">
        <v>350</v>
      </c>
    </row>
    <row r="169" spans="2:9" ht="15" thickBot="1" x14ac:dyDescent="0.25">
      <c r="B169" s="566"/>
      <c r="C169" s="657"/>
      <c r="D169" s="658"/>
      <c r="E169" s="658"/>
      <c r="F169" s="572"/>
      <c r="G169" s="574"/>
      <c r="H169" s="572"/>
      <c r="I169" s="576"/>
    </row>
    <row r="170" spans="2:9" ht="15" thickBot="1" x14ac:dyDescent="0.25">
      <c r="B170" s="48" t="s">
        <v>90</v>
      </c>
      <c r="C170" s="49" t="s">
        <v>91</v>
      </c>
      <c r="D170" s="49" t="s">
        <v>92</v>
      </c>
      <c r="E170" s="49" t="s">
        <v>2</v>
      </c>
      <c r="F170" s="49" t="s">
        <v>93</v>
      </c>
      <c r="G170" s="49" t="s">
        <v>94</v>
      </c>
      <c r="H170" s="49" t="s">
        <v>95</v>
      </c>
      <c r="I170" s="50" t="s">
        <v>96</v>
      </c>
    </row>
    <row r="171" spans="2:9" ht="24" x14ac:dyDescent="0.2">
      <c r="B171" s="51">
        <v>1</v>
      </c>
      <c r="C171" s="52" t="s">
        <v>367</v>
      </c>
      <c r="D171" s="53" t="s">
        <v>153</v>
      </c>
      <c r="E171" s="100">
        <v>2.1</v>
      </c>
      <c r="F171" s="126">
        <v>0</v>
      </c>
      <c r="G171" s="56">
        <v>500</v>
      </c>
      <c r="H171" s="57">
        <f t="shared" ref="H171:H177" si="7">(E171*G171)+(E171*G171*F171)</f>
        <v>1050</v>
      </c>
      <c r="I171" s="580">
        <f>SUM(H171:H177)</f>
        <v>17420.5</v>
      </c>
    </row>
    <row r="172" spans="2:9" ht="24" x14ac:dyDescent="0.2">
      <c r="B172" s="51">
        <v>2</v>
      </c>
      <c r="C172" s="52" t="s">
        <v>368</v>
      </c>
      <c r="D172" s="58" t="s">
        <v>153</v>
      </c>
      <c r="E172" s="105">
        <v>2.1</v>
      </c>
      <c r="F172" s="129">
        <v>0</v>
      </c>
      <c r="G172" s="56">
        <v>850</v>
      </c>
      <c r="H172" s="57">
        <f t="shared" si="7"/>
        <v>1785</v>
      </c>
      <c r="I172" s="580"/>
    </row>
    <row r="173" spans="2:9" x14ac:dyDescent="0.2">
      <c r="B173" s="51">
        <v>3</v>
      </c>
      <c r="C173" s="52" t="s">
        <v>369</v>
      </c>
      <c r="D173" s="58" t="s">
        <v>153</v>
      </c>
      <c r="E173" s="105">
        <v>0.52</v>
      </c>
      <c r="F173" s="129">
        <v>0</v>
      </c>
      <c r="G173" s="56">
        <v>700</v>
      </c>
      <c r="H173" s="57">
        <f t="shared" si="7"/>
        <v>364</v>
      </c>
      <c r="I173" s="580"/>
    </row>
    <row r="174" spans="2:9" x14ac:dyDescent="0.2">
      <c r="B174" s="51">
        <v>4</v>
      </c>
      <c r="C174" s="52" t="s">
        <v>370</v>
      </c>
      <c r="D174" s="58" t="s">
        <v>153</v>
      </c>
      <c r="E174" s="105">
        <v>1</v>
      </c>
      <c r="F174" s="129">
        <v>0</v>
      </c>
      <c r="G174" s="56">
        <v>11000</v>
      </c>
      <c r="H174" s="57">
        <f t="shared" si="7"/>
        <v>11000</v>
      </c>
      <c r="I174" s="580"/>
    </row>
    <row r="175" spans="2:9" x14ac:dyDescent="0.2">
      <c r="B175" s="51">
        <v>5</v>
      </c>
      <c r="C175" s="52" t="s">
        <v>365</v>
      </c>
      <c r="D175" s="58" t="s">
        <v>153</v>
      </c>
      <c r="E175" s="105">
        <v>1.2E-2</v>
      </c>
      <c r="F175" s="129">
        <v>0</v>
      </c>
      <c r="G175" s="56">
        <v>96000</v>
      </c>
      <c r="H175" s="57">
        <f t="shared" si="7"/>
        <v>1152</v>
      </c>
      <c r="I175" s="580"/>
    </row>
    <row r="176" spans="2:9" ht="24" x14ac:dyDescent="0.2">
      <c r="B176" s="51">
        <v>6</v>
      </c>
      <c r="C176" s="52" t="s">
        <v>366</v>
      </c>
      <c r="D176" s="58" t="s">
        <v>153</v>
      </c>
      <c r="E176" s="105">
        <v>0.2</v>
      </c>
      <c r="F176" s="129">
        <v>0.05</v>
      </c>
      <c r="G176" s="56">
        <v>7950</v>
      </c>
      <c r="H176" s="57">
        <f t="shared" si="7"/>
        <v>1669.5</v>
      </c>
      <c r="I176" s="580"/>
    </row>
    <row r="177" spans="2:9" ht="15" thickBot="1" x14ac:dyDescent="0.25">
      <c r="B177" s="51">
        <v>7</v>
      </c>
      <c r="C177" s="52" t="s">
        <v>371</v>
      </c>
      <c r="D177" s="58" t="s">
        <v>153</v>
      </c>
      <c r="E177" s="105">
        <v>1</v>
      </c>
      <c r="F177" s="129">
        <v>0</v>
      </c>
      <c r="G177" s="56">
        <v>400</v>
      </c>
      <c r="H177" s="57">
        <f t="shared" si="7"/>
        <v>400</v>
      </c>
      <c r="I177" s="580"/>
    </row>
    <row r="178" spans="2:9" ht="15.75" thickBot="1" x14ac:dyDescent="0.25">
      <c r="B178" s="61" t="s">
        <v>90</v>
      </c>
      <c r="C178" s="61" t="s">
        <v>97</v>
      </c>
      <c r="D178" s="61" t="s">
        <v>92</v>
      </c>
      <c r="E178" s="582" t="s">
        <v>2</v>
      </c>
      <c r="F178" s="583"/>
      <c r="G178" s="61" t="s">
        <v>98</v>
      </c>
      <c r="H178" s="61" t="s">
        <v>99</v>
      </c>
      <c r="I178" s="61" t="s">
        <v>96</v>
      </c>
    </row>
    <row r="179" spans="2:9" ht="36" x14ac:dyDescent="0.2">
      <c r="B179" s="51">
        <v>1</v>
      </c>
      <c r="C179" s="52" t="s">
        <v>354</v>
      </c>
      <c r="D179" s="53" t="s">
        <v>101</v>
      </c>
      <c r="E179" s="584">
        <v>0.41630857142857158</v>
      </c>
      <c r="F179" s="585"/>
      <c r="G179" s="62">
        <v>31550.075914591671</v>
      </c>
      <c r="H179" s="63">
        <f>G179*E179</f>
        <v>13134.567032466643</v>
      </c>
      <c r="I179" s="579">
        <f>SUM(H179:H180)</f>
        <v>13134.567032466643</v>
      </c>
    </row>
    <row r="180" spans="2:9" ht="15" thickBot="1" x14ac:dyDescent="0.25">
      <c r="B180" s="64">
        <v>2</v>
      </c>
      <c r="C180" s="65" t="s">
        <v>102</v>
      </c>
      <c r="D180" s="66"/>
      <c r="E180" s="581"/>
      <c r="F180" s="581"/>
      <c r="G180" s="67"/>
      <c r="H180" s="68">
        <f>G180*E180</f>
        <v>0</v>
      </c>
      <c r="I180" s="580"/>
    </row>
    <row r="181" spans="2:9" ht="15.75" thickBot="1" x14ac:dyDescent="0.25">
      <c r="B181" s="61" t="s">
        <v>90</v>
      </c>
      <c r="C181" s="61" t="s">
        <v>103</v>
      </c>
      <c r="D181" s="165" t="s">
        <v>92</v>
      </c>
      <c r="E181" s="586" t="s">
        <v>2</v>
      </c>
      <c r="F181" s="587"/>
      <c r="G181" s="168" t="s">
        <v>94</v>
      </c>
      <c r="H181" s="61" t="s">
        <v>95</v>
      </c>
      <c r="I181" s="61" t="s">
        <v>96</v>
      </c>
    </row>
    <row r="182" spans="2:9" ht="23.45" customHeight="1" thickBot="1" x14ac:dyDescent="0.25">
      <c r="B182" s="51">
        <v>1</v>
      </c>
      <c r="C182" s="52" t="s">
        <v>104</v>
      </c>
      <c r="D182" s="53" t="s">
        <v>352</v>
      </c>
      <c r="E182" s="588">
        <v>0.05</v>
      </c>
      <c r="F182" s="589"/>
      <c r="G182" s="57">
        <f>I179</f>
        <v>13134.567032466643</v>
      </c>
      <c r="H182" s="71">
        <f>E182*G182</f>
        <v>656.72835162333217</v>
      </c>
      <c r="I182" s="579">
        <f>SUM(H182:H184)</f>
        <v>656.72835162333217</v>
      </c>
    </row>
    <row r="183" spans="2:9" ht="15.75" thickBot="1" x14ac:dyDescent="0.25">
      <c r="B183" s="64">
        <v>2</v>
      </c>
      <c r="C183" s="72"/>
      <c r="D183" s="58"/>
      <c r="E183" s="588"/>
      <c r="F183" s="589"/>
      <c r="G183" s="57"/>
      <c r="H183" s="71">
        <f t="shared" ref="H183:H184" si="8">E183*G183</f>
        <v>0</v>
      </c>
      <c r="I183" s="580"/>
    </row>
    <row r="184" spans="2:9" ht="15.75" thickBot="1" x14ac:dyDescent="0.25">
      <c r="B184" s="64">
        <v>3</v>
      </c>
      <c r="C184" s="74"/>
      <c r="D184" s="58"/>
      <c r="E184" s="590"/>
      <c r="F184" s="591"/>
      <c r="G184" s="75"/>
      <c r="H184" s="71">
        <f t="shared" si="8"/>
        <v>0</v>
      </c>
      <c r="I184" s="580"/>
    </row>
    <row r="185" spans="2:9" ht="15.75" thickBot="1" x14ac:dyDescent="0.25">
      <c r="B185" s="61" t="s">
        <v>90</v>
      </c>
      <c r="C185" s="61" t="s">
        <v>106</v>
      </c>
      <c r="D185" s="61" t="s">
        <v>92</v>
      </c>
      <c r="E185" s="582" t="s">
        <v>2</v>
      </c>
      <c r="F185" s="583"/>
      <c r="G185" s="61" t="s">
        <v>94</v>
      </c>
      <c r="H185" s="61" t="s">
        <v>99</v>
      </c>
      <c r="I185" s="61" t="s">
        <v>96</v>
      </c>
    </row>
    <row r="186" spans="2:9" x14ac:dyDescent="0.2">
      <c r="B186" s="51">
        <v>1</v>
      </c>
      <c r="C186" s="52"/>
      <c r="D186" s="53"/>
      <c r="E186" s="577"/>
      <c r="F186" s="578"/>
      <c r="G186" s="62"/>
      <c r="H186" s="63">
        <f>G186*E186</f>
        <v>0</v>
      </c>
      <c r="I186" s="579">
        <f>SUM(H186:H187)</f>
        <v>0</v>
      </c>
    </row>
    <row r="187" spans="2:9" ht="15" thickBot="1" x14ac:dyDescent="0.25">
      <c r="B187" s="64">
        <v>2</v>
      </c>
      <c r="C187" s="65" t="s">
        <v>102</v>
      </c>
      <c r="D187" s="66"/>
      <c r="E187" s="581"/>
      <c r="F187" s="581"/>
      <c r="G187" s="67"/>
      <c r="H187" s="68">
        <f>G187*E187</f>
        <v>0</v>
      </c>
      <c r="I187" s="580"/>
    </row>
    <row r="188" spans="2:9" ht="15.75" thickBot="1" x14ac:dyDescent="0.25">
      <c r="B188" s="76"/>
      <c r="C188" s="77" t="s">
        <v>109</v>
      </c>
      <c r="D188" s="78"/>
      <c r="E188" s="592"/>
      <c r="F188" s="593"/>
      <c r="G188" s="79"/>
      <c r="H188" s="80" t="s">
        <v>102</v>
      </c>
      <c r="I188" s="81">
        <f>I171+I179+I182+I186</f>
        <v>31211.795384089975</v>
      </c>
    </row>
    <row r="189" spans="2:9" x14ac:dyDescent="0.2">
      <c r="B189" s="82"/>
      <c r="C189" s="83"/>
      <c r="D189" s="84"/>
      <c r="E189" s="84" t="s">
        <v>110</v>
      </c>
      <c r="F189" s="84"/>
      <c r="G189" s="85"/>
      <c r="H189" s="86"/>
      <c r="I189" s="87"/>
    </row>
    <row r="190" spans="2:9" x14ac:dyDescent="0.2">
      <c r="B190" s="88"/>
      <c r="C190" s="89"/>
      <c r="D190" s="166"/>
      <c r="E190" s="166"/>
      <c r="F190" s="166"/>
      <c r="G190" s="166"/>
      <c r="H190" s="45"/>
      <c r="I190" s="90"/>
    </row>
    <row r="191" spans="2:9" x14ac:dyDescent="0.2">
      <c r="B191" s="88"/>
      <c r="C191" s="91"/>
      <c r="D191" s="45"/>
      <c r="E191" s="45"/>
      <c r="F191" s="166"/>
      <c r="G191" s="166"/>
      <c r="H191" s="45"/>
      <c r="I191" s="92"/>
    </row>
    <row r="192" spans="2:9" x14ac:dyDescent="0.2">
      <c r="B192" s="93"/>
      <c r="C192" s="166"/>
      <c r="D192" s="45"/>
      <c r="E192" s="45"/>
      <c r="F192" s="594" t="s">
        <v>111</v>
      </c>
      <c r="G192" s="594"/>
      <c r="H192" s="594"/>
      <c r="I192" s="94"/>
    </row>
    <row r="193" spans="2:9" x14ac:dyDescent="0.2">
      <c r="B193" s="93"/>
      <c r="C193" s="95"/>
      <c r="D193" s="45"/>
      <c r="E193" s="45"/>
      <c r="F193" s="95"/>
      <c r="G193" s="95"/>
      <c r="H193" s="95"/>
      <c r="I193" s="92"/>
    </row>
    <row r="194" spans="2:9" ht="15.75" thickBot="1" x14ac:dyDescent="0.25">
      <c r="B194" s="96"/>
      <c r="C194" s="97" t="s">
        <v>112</v>
      </c>
      <c r="D194" s="97"/>
      <c r="E194" s="97"/>
      <c r="F194" s="595" t="s">
        <v>113</v>
      </c>
      <c r="G194" s="596"/>
      <c r="H194" s="596"/>
      <c r="I194" s="98"/>
    </row>
    <row r="196" spans="2:9" ht="15" thickBot="1" x14ac:dyDescent="0.25"/>
    <row r="197" spans="2:9" ht="15.75" x14ac:dyDescent="0.2">
      <c r="B197" s="31"/>
      <c r="C197" s="32"/>
      <c r="D197" s="555" t="s">
        <v>0</v>
      </c>
      <c r="E197" s="556"/>
      <c r="F197" s="556"/>
      <c r="G197" s="556"/>
      <c r="H197" s="556"/>
      <c r="I197" s="557"/>
    </row>
    <row r="198" spans="2:9" ht="15.75" x14ac:dyDescent="0.2">
      <c r="B198" s="33"/>
      <c r="C198" s="34"/>
      <c r="D198" s="558"/>
      <c r="E198" s="662"/>
      <c r="F198" s="662"/>
      <c r="G198" s="662"/>
      <c r="H198" s="662"/>
      <c r="I198" s="560"/>
    </row>
    <row r="199" spans="2:9" ht="15.75" x14ac:dyDescent="0.2">
      <c r="B199" s="33"/>
      <c r="C199" s="34"/>
      <c r="D199" s="558"/>
      <c r="E199" s="664"/>
      <c r="F199" s="664"/>
      <c r="G199" s="664"/>
      <c r="H199" s="664"/>
      <c r="I199" s="560"/>
    </row>
    <row r="200" spans="2:9" ht="15.75" x14ac:dyDescent="0.2">
      <c r="B200" s="33"/>
      <c r="C200" s="34"/>
      <c r="D200" s="35" t="s">
        <v>81</v>
      </c>
      <c r="E200" s="125"/>
      <c r="F200" s="125"/>
      <c r="G200" s="125"/>
      <c r="H200" s="125"/>
      <c r="I200" s="34"/>
    </row>
    <row r="201" spans="2:9" ht="15.75" x14ac:dyDescent="0.2">
      <c r="B201" s="33"/>
      <c r="C201" s="34"/>
      <c r="D201" s="35" t="s">
        <v>82</v>
      </c>
      <c r="E201" s="125"/>
      <c r="F201" s="125"/>
      <c r="G201" s="125"/>
      <c r="H201" s="125"/>
      <c r="I201" s="34"/>
    </row>
    <row r="202" spans="2:9" ht="21" thickBot="1" x14ac:dyDescent="0.25">
      <c r="B202" s="37"/>
      <c r="C202" s="38"/>
      <c r="D202" s="39" t="s">
        <v>83</v>
      </c>
      <c r="E202" s="40"/>
      <c r="F202" s="40"/>
      <c r="G202" s="40"/>
      <c r="H202" s="40"/>
      <c r="I202" s="41"/>
    </row>
    <row r="203" spans="2:9" ht="15" x14ac:dyDescent="0.25">
      <c r="B203" s="42" t="s">
        <v>84</v>
      </c>
      <c r="C203" s="43">
        <v>1.6</v>
      </c>
      <c r="D203" s="166"/>
      <c r="E203" s="166"/>
      <c r="F203" s="166"/>
      <c r="G203" s="166"/>
      <c r="H203" s="45"/>
      <c r="I203" s="46"/>
    </row>
    <row r="204" spans="2:9" ht="15" thickBot="1" x14ac:dyDescent="0.25">
      <c r="B204" s="47" t="s">
        <v>85</v>
      </c>
      <c r="C204" s="562" t="s">
        <v>293</v>
      </c>
      <c r="D204" s="562"/>
      <c r="E204" s="562"/>
      <c r="F204" s="562"/>
      <c r="G204" s="562"/>
      <c r="H204" s="562"/>
      <c r="I204" s="563"/>
    </row>
    <row r="205" spans="2:9" ht="15.75" thickBot="1" x14ac:dyDescent="0.25">
      <c r="B205" s="564" t="s">
        <v>86</v>
      </c>
      <c r="C205" s="556"/>
      <c r="D205" s="556"/>
      <c r="E205" s="556"/>
      <c r="F205" s="556"/>
      <c r="G205" s="556"/>
      <c r="H205" s="556"/>
      <c r="I205" s="557"/>
    </row>
    <row r="206" spans="2:9" ht="19.5" customHeight="1" x14ac:dyDescent="0.2">
      <c r="B206" s="565" t="s">
        <v>87</v>
      </c>
      <c r="C206" s="567" t="s">
        <v>297</v>
      </c>
      <c r="D206" s="568"/>
      <c r="E206" s="568"/>
      <c r="F206" s="571" t="s">
        <v>88</v>
      </c>
      <c r="G206" s="573" t="s">
        <v>34</v>
      </c>
      <c r="H206" s="571" t="s">
        <v>158</v>
      </c>
      <c r="I206" s="575" t="s">
        <v>350</v>
      </c>
    </row>
    <row r="207" spans="2:9" ht="20.25" customHeight="1" thickBot="1" x14ac:dyDescent="0.25">
      <c r="B207" s="566"/>
      <c r="C207" s="657"/>
      <c r="D207" s="658"/>
      <c r="E207" s="658"/>
      <c r="F207" s="572"/>
      <c r="G207" s="574"/>
      <c r="H207" s="572"/>
      <c r="I207" s="576"/>
    </row>
    <row r="208" spans="2:9" ht="15" thickBot="1" x14ac:dyDescent="0.25">
      <c r="B208" s="48" t="s">
        <v>90</v>
      </c>
      <c r="C208" s="49" t="s">
        <v>91</v>
      </c>
      <c r="D208" s="49" t="s">
        <v>92</v>
      </c>
      <c r="E208" s="49" t="s">
        <v>2</v>
      </c>
      <c r="F208" s="49" t="s">
        <v>93</v>
      </c>
      <c r="G208" s="49" t="s">
        <v>94</v>
      </c>
      <c r="H208" s="49" t="s">
        <v>95</v>
      </c>
      <c r="I208" s="50" t="s">
        <v>96</v>
      </c>
    </row>
    <row r="209" spans="2:9" ht="24" x14ac:dyDescent="0.2">
      <c r="B209" s="51">
        <v>1</v>
      </c>
      <c r="C209" s="52" t="s">
        <v>372</v>
      </c>
      <c r="D209" s="53" t="s">
        <v>153</v>
      </c>
      <c r="E209" s="100">
        <v>2</v>
      </c>
      <c r="F209" s="126">
        <v>0</v>
      </c>
      <c r="G209" s="56">
        <v>3600</v>
      </c>
      <c r="H209" s="57">
        <f t="shared" ref="H209:H216" si="9">(E209*G209)+(E209*G209*F209)</f>
        <v>7200</v>
      </c>
      <c r="I209" s="580">
        <f>SUM(H209:H216)</f>
        <v>39809.4</v>
      </c>
    </row>
    <row r="210" spans="2:9" x14ac:dyDescent="0.2">
      <c r="B210" s="51">
        <v>2</v>
      </c>
      <c r="C210" s="52" t="s">
        <v>365</v>
      </c>
      <c r="D210" s="58" t="s">
        <v>153</v>
      </c>
      <c r="E210" s="105">
        <v>0.02</v>
      </c>
      <c r="F210" s="129">
        <v>0.05</v>
      </c>
      <c r="G210" s="56">
        <v>96000</v>
      </c>
      <c r="H210" s="57">
        <f t="shared" si="9"/>
        <v>2016</v>
      </c>
      <c r="I210" s="580"/>
    </row>
    <row r="211" spans="2:9" ht="24" x14ac:dyDescent="0.2">
      <c r="B211" s="51">
        <v>3</v>
      </c>
      <c r="C211" s="52" t="s">
        <v>373</v>
      </c>
      <c r="D211" s="58" t="s">
        <v>153</v>
      </c>
      <c r="E211" s="105">
        <v>0.35</v>
      </c>
      <c r="F211" s="129">
        <v>0</v>
      </c>
      <c r="G211" s="56">
        <v>24900</v>
      </c>
      <c r="H211" s="57">
        <f t="shared" si="9"/>
        <v>8715</v>
      </c>
      <c r="I211" s="580"/>
    </row>
    <row r="212" spans="2:9" x14ac:dyDescent="0.2">
      <c r="B212" s="51">
        <v>4</v>
      </c>
      <c r="C212" s="52" t="s">
        <v>374</v>
      </c>
      <c r="D212" s="58" t="s">
        <v>153</v>
      </c>
      <c r="E212" s="105">
        <v>0.52</v>
      </c>
      <c r="F212" s="129">
        <v>0</v>
      </c>
      <c r="G212" s="56">
        <v>6600</v>
      </c>
      <c r="H212" s="57">
        <f t="shared" si="9"/>
        <v>3432</v>
      </c>
      <c r="I212" s="580"/>
    </row>
    <row r="213" spans="2:9" ht="24" x14ac:dyDescent="0.2">
      <c r="B213" s="51">
        <v>5</v>
      </c>
      <c r="C213" s="52" t="s">
        <v>375</v>
      </c>
      <c r="D213" s="58" t="s">
        <v>153</v>
      </c>
      <c r="E213" s="105">
        <v>0.32</v>
      </c>
      <c r="F213" s="129">
        <v>0.05</v>
      </c>
      <c r="G213" s="56">
        <v>54900</v>
      </c>
      <c r="H213" s="57">
        <f t="shared" si="9"/>
        <v>18446.400000000001</v>
      </c>
      <c r="I213" s="580"/>
    </row>
    <row r="214" spans="2:9" x14ac:dyDescent="0.2">
      <c r="B214" s="51">
        <v>6</v>
      </c>
      <c r="C214" s="52"/>
      <c r="D214" s="58"/>
      <c r="E214" s="105"/>
      <c r="F214" s="129"/>
      <c r="G214" s="56"/>
      <c r="H214" s="57">
        <f t="shared" si="9"/>
        <v>0</v>
      </c>
      <c r="I214" s="580"/>
    </row>
    <row r="215" spans="2:9" x14ac:dyDescent="0.2">
      <c r="B215" s="51">
        <v>7</v>
      </c>
      <c r="C215" s="52"/>
      <c r="D215" s="58"/>
      <c r="E215" s="105"/>
      <c r="F215" s="129"/>
      <c r="G215" s="56"/>
      <c r="H215" s="57">
        <f t="shared" si="9"/>
        <v>0</v>
      </c>
      <c r="I215" s="580"/>
    </row>
    <row r="216" spans="2:9" ht="15" thickBot="1" x14ac:dyDescent="0.25">
      <c r="B216" s="51">
        <v>8</v>
      </c>
      <c r="C216" s="52"/>
      <c r="D216" s="58"/>
      <c r="E216" s="105"/>
      <c r="F216" s="129"/>
      <c r="G216" s="56"/>
      <c r="H216" s="57">
        <f t="shared" si="9"/>
        <v>0</v>
      </c>
      <c r="I216" s="580"/>
    </row>
    <row r="217" spans="2:9" ht="15.75" thickBot="1" x14ac:dyDescent="0.25">
      <c r="B217" s="61" t="s">
        <v>90</v>
      </c>
      <c r="C217" s="61" t="s">
        <v>97</v>
      </c>
      <c r="D217" s="61" t="s">
        <v>92</v>
      </c>
      <c r="E217" s="582" t="s">
        <v>2</v>
      </c>
      <c r="F217" s="583"/>
      <c r="G217" s="61" t="s">
        <v>98</v>
      </c>
      <c r="H217" s="61" t="s">
        <v>99</v>
      </c>
      <c r="I217" s="61" t="s">
        <v>96</v>
      </c>
    </row>
    <row r="218" spans="2:9" ht="36" x14ac:dyDescent="0.2">
      <c r="B218" s="51">
        <v>1</v>
      </c>
      <c r="C218" s="52" t="s">
        <v>354</v>
      </c>
      <c r="D218" s="53" t="s">
        <v>101</v>
      </c>
      <c r="E218" s="584">
        <v>0.67538857142857134</v>
      </c>
      <c r="F218" s="585"/>
      <c r="G218" s="62">
        <v>31550.075914591671</v>
      </c>
      <c r="H218" s="63">
        <f>G218*E218</f>
        <v>21308.560700419046</v>
      </c>
      <c r="I218" s="579">
        <f>SUM(H218:H219)</f>
        <v>21308.560700419046</v>
      </c>
    </row>
    <row r="219" spans="2:9" ht="15" thickBot="1" x14ac:dyDescent="0.25">
      <c r="B219" s="64">
        <v>2</v>
      </c>
      <c r="C219" s="65" t="s">
        <v>102</v>
      </c>
      <c r="D219" s="66"/>
      <c r="E219" s="581"/>
      <c r="F219" s="581"/>
      <c r="G219" s="67"/>
      <c r="H219" s="68">
        <f>G219*E219</f>
        <v>0</v>
      </c>
      <c r="I219" s="580"/>
    </row>
    <row r="220" spans="2:9" ht="15.75" thickBot="1" x14ac:dyDescent="0.25">
      <c r="B220" s="61" t="s">
        <v>90</v>
      </c>
      <c r="C220" s="61" t="s">
        <v>103</v>
      </c>
      <c r="D220" s="165" t="s">
        <v>92</v>
      </c>
      <c r="E220" s="586" t="s">
        <v>2</v>
      </c>
      <c r="F220" s="587"/>
      <c r="G220" s="168" t="s">
        <v>94</v>
      </c>
      <c r="H220" s="61" t="s">
        <v>95</v>
      </c>
      <c r="I220" s="61" t="s">
        <v>96</v>
      </c>
    </row>
    <row r="221" spans="2:9" ht="23.45" customHeight="1" thickBot="1" x14ac:dyDescent="0.25">
      <c r="B221" s="51">
        <v>1</v>
      </c>
      <c r="C221" s="52" t="s">
        <v>104</v>
      </c>
      <c r="D221" s="53" t="s">
        <v>352</v>
      </c>
      <c r="E221" s="588">
        <v>0.05</v>
      </c>
      <c r="F221" s="589"/>
      <c r="G221" s="57">
        <f>I218</f>
        <v>21308.560700419046</v>
      </c>
      <c r="H221" s="71">
        <f>E221*G221</f>
        <v>1065.4280350209524</v>
      </c>
      <c r="I221" s="579">
        <f>SUM(H221:H223)</f>
        <v>1065.4280350209524</v>
      </c>
    </row>
    <row r="222" spans="2:9" ht="15.75" thickBot="1" x14ac:dyDescent="0.25">
      <c r="B222" s="64">
        <v>2</v>
      </c>
      <c r="C222" s="72"/>
      <c r="D222" s="58"/>
      <c r="E222" s="588"/>
      <c r="F222" s="589"/>
      <c r="G222" s="57"/>
      <c r="H222" s="71">
        <f t="shared" ref="H222:H223" si="10">E222*G222</f>
        <v>0</v>
      </c>
      <c r="I222" s="580"/>
    </row>
    <row r="223" spans="2:9" ht="15.75" thickBot="1" x14ac:dyDescent="0.25">
      <c r="B223" s="64">
        <v>3</v>
      </c>
      <c r="C223" s="74"/>
      <c r="D223" s="58"/>
      <c r="E223" s="590"/>
      <c r="F223" s="591"/>
      <c r="G223" s="75"/>
      <c r="H223" s="71">
        <f t="shared" si="10"/>
        <v>0</v>
      </c>
      <c r="I223" s="580"/>
    </row>
    <row r="224" spans="2:9" ht="15.75" thickBot="1" x14ac:dyDescent="0.25">
      <c r="B224" s="61" t="s">
        <v>90</v>
      </c>
      <c r="C224" s="61" t="s">
        <v>106</v>
      </c>
      <c r="D224" s="61" t="s">
        <v>92</v>
      </c>
      <c r="E224" s="582" t="s">
        <v>2</v>
      </c>
      <c r="F224" s="583"/>
      <c r="G224" s="61" t="s">
        <v>94</v>
      </c>
      <c r="H224" s="61" t="s">
        <v>99</v>
      </c>
      <c r="I224" s="61" t="s">
        <v>96</v>
      </c>
    </row>
    <row r="225" spans="2:9" x14ac:dyDescent="0.2">
      <c r="B225" s="51">
        <v>1</v>
      </c>
      <c r="C225" s="52"/>
      <c r="D225" s="53"/>
      <c r="E225" s="577"/>
      <c r="F225" s="578"/>
      <c r="G225" s="62"/>
      <c r="H225" s="63">
        <f>G225*E225</f>
        <v>0</v>
      </c>
      <c r="I225" s="579">
        <f>SUM(H225:H226)</f>
        <v>0</v>
      </c>
    </row>
    <row r="226" spans="2:9" ht="15" thickBot="1" x14ac:dyDescent="0.25">
      <c r="B226" s="64">
        <v>2</v>
      </c>
      <c r="C226" s="65" t="s">
        <v>102</v>
      </c>
      <c r="D226" s="66"/>
      <c r="E226" s="581"/>
      <c r="F226" s="581"/>
      <c r="G226" s="67"/>
      <c r="H226" s="68">
        <f>G226*E226</f>
        <v>0</v>
      </c>
      <c r="I226" s="580"/>
    </row>
    <row r="227" spans="2:9" ht="15.75" thickBot="1" x14ac:dyDescent="0.25">
      <c r="B227" s="76"/>
      <c r="C227" s="77" t="s">
        <v>109</v>
      </c>
      <c r="D227" s="78"/>
      <c r="E227" s="592"/>
      <c r="F227" s="593"/>
      <c r="G227" s="79"/>
      <c r="H227" s="80" t="s">
        <v>102</v>
      </c>
      <c r="I227" s="81">
        <f>I209+I218+I221+I225</f>
        <v>62183.388735439999</v>
      </c>
    </row>
    <row r="228" spans="2:9" x14ac:dyDescent="0.2">
      <c r="B228" s="82"/>
      <c r="C228" s="83"/>
      <c r="D228" s="84"/>
      <c r="E228" s="84" t="s">
        <v>110</v>
      </c>
      <c r="F228" s="84"/>
      <c r="G228" s="85"/>
      <c r="H228" s="86"/>
      <c r="I228" s="87"/>
    </row>
    <row r="229" spans="2:9" x14ac:dyDescent="0.2">
      <c r="B229" s="88"/>
      <c r="C229" s="89"/>
      <c r="D229" s="166"/>
      <c r="E229" s="166"/>
      <c r="F229" s="166"/>
      <c r="G229" s="166"/>
      <c r="H229" s="45"/>
      <c r="I229" s="90"/>
    </row>
    <row r="230" spans="2:9" x14ac:dyDescent="0.2">
      <c r="B230" s="88"/>
      <c r="C230" s="91"/>
      <c r="D230" s="45"/>
      <c r="E230" s="45"/>
      <c r="F230" s="166"/>
      <c r="G230" s="166"/>
      <c r="H230" s="45"/>
      <c r="I230" s="92"/>
    </row>
    <row r="231" spans="2:9" x14ac:dyDescent="0.2">
      <c r="B231" s="93"/>
      <c r="C231" s="166"/>
      <c r="D231" s="45"/>
      <c r="E231" s="45"/>
      <c r="F231" s="594" t="s">
        <v>111</v>
      </c>
      <c r="G231" s="594"/>
      <c r="H231" s="594"/>
      <c r="I231" s="94"/>
    </row>
    <row r="232" spans="2:9" x14ac:dyDescent="0.2">
      <c r="B232" s="93"/>
      <c r="C232" s="95"/>
      <c r="D232" s="45"/>
      <c r="E232" s="45"/>
      <c r="F232" s="95"/>
      <c r="G232" s="95"/>
      <c r="H232" s="95"/>
      <c r="I232" s="92"/>
    </row>
    <row r="233" spans="2:9" ht="15.75" thickBot="1" x14ac:dyDescent="0.25">
      <c r="B233" s="96"/>
      <c r="C233" s="97" t="s">
        <v>112</v>
      </c>
      <c r="D233" s="97"/>
      <c r="E233" s="97"/>
      <c r="F233" s="595" t="s">
        <v>113</v>
      </c>
      <c r="G233" s="596"/>
      <c r="H233" s="596"/>
      <c r="I233" s="98"/>
    </row>
    <row r="235" spans="2:9" ht="15" thickBot="1" x14ac:dyDescent="0.25"/>
    <row r="236" spans="2:9" ht="15.75" x14ac:dyDescent="0.2">
      <c r="B236" s="31"/>
      <c r="C236" s="32"/>
      <c r="D236" s="555" t="s">
        <v>0</v>
      </c>
      <c r="E236" s="556"/>
      <c r="F236" s="556"/>
      <c r="G236" s="556"/>
      <c r="H236" s="556"/>
      <c r="I236" s="557"/>
    </row>
    <row r="237" spans="2:9" ht="15.75" x14ac:dyDescent="0.2">
      <c r="B237" s="33"/>
      <c r="C237" s="34"/>
      <c r="D237" s="558"/>
      <c r="E237" s="662"/>
      <c r="F237" s="662"/>
      <c r="G237" s="662"/>
      <c r="H237" s="662"/>
      <c r="I237" s="560"/>
    </row>
    <row r="238" spans="2:9" ht="15.75" x14ac:dyDescent="0.2">
      <c r="B238" s="33"/>
      <c r="C238" s="34"/>
      <c r="D238" s="558"/>
      <c r="E238" s="664"/>
      <c r="F238" s="664"/>
      <c r="G238" s="664"/>
      <c r="H238" s="664"/>
      <c r="I238" s="560"/>
    </row>
    <row r="239" spans="2:9" ht="15.75" x14ac:dyDescent="0.2">
      <c r="B239" s="33"/>
      <c r="C239" s="34"/>
      <c r="D239" s="35" t="s">
        <v>81</v>
      </c>
      <c r="E239" s="125"/>
      <c r="F239" s="125"/>
      <c r="G239" s="125"/>
      <c r="H239" s="125"/>
      <c r="I239" s="34"/>
    </row>
    <row r="240" spans="2:9" ht="15.75" x14ac:dyDescent="0.2">
      <c r="B240" s="33"/>
      <c r="C240" s="34"/>
      <c r="D240" s="35" t="s">
        <v>82</v>
      </c>
      <c r="E240" s="125"/>
      <c r="F240" s="125"/>
      <c r="G240" s="125"/>
      <c r="H240" s="125"/>
      <c r="I240" s="34"/>
    </row>
    <row r="241" spans="2:9" ht="21" thickBot="1" x14ac:dyDescent="0.25">
      <c r="B241" s="37"/>
      <c r="C241" s="38"/>
      <c r="D241" s="39" t="s">
        <v>83</v>
      </c>
      <c r="E241" s="40"/>
      <c r="F241" s="40"/>
      <c r="G241" s="40"/>
      <c r="H241" s="40"/>
      <c r="I241" s="41"/>
    </row>
    <row r="242" spans="2:9" ht="15" x14ac:dyDescent="0.25">
      <c r="B242" s="42" t="s">
        <v>84</v>
      </c>
      <c r="C242" s="43">
        <v>1.7</v>
      </c>
      <c r="D242" s="166"/>
      <c r="E242" s="166"/>
      <c r="F242" s="166"/>
      <c r="G242" s="166"/>
      <c r="H242" s="45"/>
      <c r="I242" s="46"/>
    </row>
    <row r="243" spans="2:9" ht="15" thickBot="1" x14ac:dyDescent="0.25">
      <c r="B243" s="47" t="s">
        <v>85</v>
      </c>
      <c r="C243" s="562" t="s">
        <v>293</v>
      </c>
      <c r="D243" s="562"/>
      <c r="E243" s="562"/>
      <c r="F243" s="562"/>
      <c r="G243" s="562"/>
      <c r="H243" s="562"/>
      <c r="I243" s="563"/>
    </row>
    <row r="244" spans="2:9" ht="15.75" thickBot="1" x14ac:dyDescent="0.25">
      <c r="B244" s="564" t="s">
        <v>86</v>
      </c>
      <c r="C244" s="556"/>
      <c r="D244" s="556"/>
      <c r="E244" s="556"/>
      <c r="F244" s="556"/>
      <c r="G244" s="556"/>
      <c r="H244" s="556"/>
      <c r="I244" s="557"/>
    </row>
    <row r="245" spans="2:9" x14ac:dyDescent="0.2">
      <c r="B245" s="565" t="s">
        <v>87</v>
      </c>
      <c r="C245" s="567" t="s">
        <v>298</v>
      </c>
      <c r="D245" s="568"/>
      <c r="E245" s="568"/>
      <c r="F245" s="571" t="s">
        <v>88</v>
      </c>
      <c r="G245" s="573" t="s">
        <v>34</v>
      </c>
      <c r="H245" s="571" t="s">
        <v>158</v>
      </c>
      <c r="I245" s="575" t="s">
        <v>350</v>
      </c>
    </row>
    <row r="246" spans="2:9" ht="26.25" customHeight="1" thickBot="1" x14ac:dyDescent="0.25">
      <c r="B246" s="566"/>
      <c r="C246" s="657"/>
      <c r="D246" s="658"/>
      <c r="E246" s="658"/>
      <c r="F246" s="572"/>
      <c r="G246" s="574"/>
      <c r="H246" s="572"/>
      <c r="I246" s="576"/>
    </row>
    <row r="247" spans="2:9" ht="15" thickBot="1" x14ac:dyDescent="0.25">
      <c r="B247" s="48" t="s">
        <v>90</v>
      </c>
      <c r="C247" s="49" t="s">
        <v>91</v>
      </c>
      <c r="D247" s="49" t="s">
        <v>92</v>
      </c>
      <c r="E247" s="49" t="s">
        <v>2</v>
      </c>
      <c r="F247" s="49" t="s">
        <v>93</v>
      </c>
      <c r="G247" s="49" t="s">
        <v>94</v>
      </c>
      <c r="H247" s="49" t="s">
        <v>95</v>
      </c>
      <c r="I247" s="50" t="s">
        <v>96</v>
      </c>
    </row>
    <row r="248" spans="2:9" ht="24" x14ac:dyDescent="0.2">
      <c r="B248" s="51">
        <v>1</v>
      </c>
      <c r="C248" s="52" t="s">
        <v>214</v>
      </c>
      <c r="D248" s="58" t="s">
        <v>153</v>
      </c>
      <c r="E248" s="105">
        <v>1</v>
      </c>
      <c r="F248" s="126">
        <v>0.05</v>
      </c>
      <c r="G248" s="113">
        <v>14900</v>
      </c>
      <c r="H248" s="57">
        <f t="shared" ref="H248:H255" si="11">(E248*G248)+(E248*G248*F248)</f>
        <v>15645</v>
      </c>
      <c r="I248" s="580">
        <f>SUM(H248:H255)</f>
        <v>22088</v>
      </c>
    </row>
    <row r="249" spans="2:9" x14ac:dyDescent="0.2">
      <c r="B249" s="51">
        <v>2</v>
      </c>
      <c r="C249" s="52" t="s">
        <v>212</v>
      </c>
      <c r="D249" s="58" t="s">
        <v>153</v>
      </c>
      <c r="E249" s="105">
        <v>1</v>
      </c>
      <c r="F249" s="126">
        <v>0</v>
      </c>
      <c r="G249" s="56">
        <v>950</v>
      </c>
      <c r="H249" s="57">
        <f t="shared" si="11"/>
        <v>950</v>
      </c>
      <c r="I249" s="580"/>
    </row>
    <row r="250" spans="2:9" x14ac:dyDescent="0.2">
      <c r="B250" s="51">
        <v>3</v>
      </c>
      <c r="C250" s="52" t="s">
        <v>211</v>
      </c>
      <c r="D250" s="58" t="s">
        <v>153</v>
      </c>
      <c r="E250" s="105">
        <v>1</v>
      </c>
      <c r="F250" s="126">
        <v>0</v>
      </c>
      <c r="G250" s="56">
        <v>600</v>
      </c>
      <c r="H250" s="57">
        <f t="shared" si="11"/>
        <v>600</v>
      </c>
      <c r="I250" s="580"/>
    </row>
    <row r="251" spans="2:9" x14ac:dyDescent="0.2">
      <c r="B251" s="51">
        <v>4</v>
      </c>
      <c r="C251" s="52" t="s">
        <v>152</v>
      </c>
      <c r="D251" s="58" t="s">
        <v>144</v>
      </c>
      <c r="E251" s="105">
        <v>0.03</v>
      </c>
      <c r="F251" s="129">
        <v>0.05</v>
      </c>
      <c r="G251" s="56">
        <v>22000</v>
      </c>
      <c r="H251" s="57">
        <f t="shared" si="11"/>
        <v>693</v>
      </c>
      <c r="I251" s="580"/>
    </row>
    <row r="252" spans="2:9" x14ac:dyDescent="0.2">
      <c r="B252" s="51">
        <v>5</v>
      </c>
      <c r="C252" s="52" t="s">
        <v>213</v>
      </c>
      <c r="D252" s="58" t="s">
        <v>7</v>
      </c>
      <c r="E252" s="105">
        <v>1</v>
      </c>
      <c r="F252" s="129">
        <v>0.05</v>
      </c>
      <c r="G252" s="56">
        <v>4000</v>
      </c>
      <c r="H252" s="57">
        <f t="shared" si="11"/>
        <v>4200</v>
      </c>
      <c r="I252" s="580"/>
    </row>
    <row r="253" spans="2:9" x14ac:dyDescent="0.2">
      <c r="B253" s="51">
        <v>6</v>
      </c>
      <c r="C253" s="52"/>
      <c r="D253" s="58"/>
      <c r="E253" s="105"/>
      <c r="F253" s="129"/>
      <c r="G253" s="56"/>
      <c r="H253" s="57">
        <f t="shared" si="11"/>
        <v>0</v>
      </c>
      <c r="I253" s="580"/>
    </row>
    <row r="254" spans="2:9" x14ac:dyDescent="0.2">
      <c r="B254" s="51">
        <v>7</v>
      </c>
      <c r="C254" s="52"/>
      <c r="D254" s="58"/>
      <c r="E254" s="105"/>
      <c r="F254" s="129"/>
      <c r="G254" s="56"/>
      <c r="H254" s="57">
        <f t="shared" si="11"/>
        <v>0</v>
      </c>
      <c r="I254" s="580"/>
    </row>
    <row r="255" spans="2:9" ht="15" thickBot="1" x14ac:dyDescent="0.25">
      <c r="B255" s="51">
        <v>8</v>
      </c>
      <c r="C255" s="52"/>
      <c r="D255" s="58"/>
      <c r="E255" s="105"/>
      <c r="F255" s="129"/>
      <c r="G255" s="56"/>
      <c r="H255" s="57">
        <f t="shared" si="11"/>
        <v>0</v>
      </c>
      <c r="I255" s="580"/>
    </row>
    <row r="256" spans="2:9" ht="15.75" thickBot="1" x14ac:dyDescent="0.25">
      <c r="B256" s="61" t="s">
        <v>90</v>
      </c>
      <c r="C256" s="61" t="s">
        <v>97</v>
      </c>
      <c r="D256" s="61" t="s">
        <v>92</v>
      </c>
      <c r="E256" s="582" t="s">
        <v>2</v>
      </c>
      <c r="F256" s="583"/>
      <c r="G256" s="61" t="s">
        <v>98</v>
      </c>
      <c r="H256" s="61" t="s">
        <v>99</v>
      </c>
      <c r="I256" s="61" t="s">
        <v>96</v>
      </c>
    </row>
    <row r="257" spans="2:9" ht="36" x14ac:dyDescent="0.2">
      <c r="B257" s="51">
        <v>1</v>
      </c>
      <c r="C257" s="52" t="s">
        <v>354</v>
      </c>
      <c r="D257" s="53" t="s">
        <v>101</v>
      </c>
      <c r="E257" s="584">
        <v>0.2858</v>
      </c>
      <c r="F257" s="585"/>
      <c r="G257" s="62">
        <v>31550.075914591671</v>
      </c>
      <c r="H257" s="63">
        <f>G257*E257</f>
        <v>9017.0116963903001</v>
      </c>
      <c r="I257" s="579">
        <f>SUM(H257:H258)</f>
        <v>9017.0116963903001</v>
      </c>
    </row>
    <row r="258" spans="2:9" ht="15" thickBot="1" x14ac:dyDescent="0.25">
      <c r="B258" s="64">
        <v>2</v>
      </c>
      <c r="C258" s="65" t="s">
        <v>102</v>
      </c>
      <c r="D258" s="66"/>
      <c r="E258" s="581"/>
      <c r="F258" s="581"/>
      <c r="G258" s="67"/>
      <c r="H258" s="68">
        <f>G258*E258</f>
        <v>0</v>
      </c>
      <c r="I258" s="580"/>
    </row>
    <row r="259" spans="2:9" ht="15.75" thickBot="1" x14ac:dyDescent="0.25">
      <c r="B259" s="61" t="s">
        <v>90</v>
      </c>
      <c r="C259" s="61" t="s">
        <v>103</v>
      </c>
      <c r="D259" s="165" t="s">
        <v>92</v>
      </c>
      <c r="E259" s="586" t="s">
        <v>2</v>
      </c>
      <c r="F259" s="587"/>
      <c r="G259" s="168" t="s">
        <v>94</v>
      </c>
      <c r="H259" s="61" t="s">
        <v>95</v>
      </c>
      <c r="I259" s="61" t="s">
        <v>96</v>
      </c>
    </row>
    <row r="260" spans="2:9" ht="23.45" customHeight="1" thickBot="1" x14ac:dyDescent="0.25">
      <c r="B260" s="51">
        <v>1</v>
      </c>
      <c r="C260" s="52" t="s">
        <v>104</v>
      </c>
      <c r="D260" s="53" t="s">
        <v>352</v>
      </c>
      <c r="E260" s="588">
        <v>0.05</v>
      </c>
      <c r="F260" s="589"/>
      <c r="G260" s="57">
        <f>I257</f>
        <v>9017.0116963903001</v>
      </c>
      <c r="H260" s="71">
        <f>E260*G260</f>
        <v>450.85058481951501</v>
      </c>
      <c r="I260" s="579">
        <f>SUM(H260:H262)</f>
        <v>450.85058481951501</v>
      </c>
    </row>
    <row r="261" spans="2:9" ht="15.75" thickBot="1" x14ac:dyDescent="0.25">
      <c r="B261" s="64">
        <v>2</v>
      </c>
      <c r="C261" s="72"/>
      <c r="D261" s="58"/>
      <c r="E261" s="588"/>
      <c r="F261" s="589"/>
      <c r="G261" s="57"/>
      <c r="H261" s="71">
        <f t="shared" ref="H261:H262" si="12">E261*G261</f>
        <v>0</v>
      </c>
      <c r="I261" s="580"/>
    </row>
    <row r="262" spans="2:9" ht="15.75" thickBot="1" x14ac:dyDescent="0.25">
      <c r="B262" s="64">
        <v>3</v>
      </c>
      <c r="C262" s="74"/>
      <c r="D262" s="58"/>
      <c r="E262" s="590"/>
      <c r="F262" s="591"/>
      <c r="G262" s="75"/>
      <c r="H262" s="71">
        <f t="shared" si="12"/>
        <v>0</v>
      </c>
      <c r="I262" s="580"/>
    </row>
    <row r="263" spans="2:9" ht="15.75" thickBot="1" x14ac:dyDescent="0.25">
      <c r="B263" s="61" t="s">
        <v>90</v>
      </c>
      <c r="C263" s="61" t="s">
        <v>106</v>
      </c>
      <c r="D263" s="61" t="s">
        <v>92</v>
      </c>
      <c r="E263" s="582" t="s">
        <v>2</v>
      </c>
      <c r="F263" s="583"/>
      <c r="G263" s="61" t="s">
        <v>94</v>
      </c>
      <c r="H263" s="61" t="s">
        <v>99</v>
      </c>
      <c r="I263" s="61" t="s">
        <v>96</v>
      </c>
    </row>
    <row r="264" spans="2:9" x14ac:dyDescent="0.2">
      <c r="B264" s="51">
        <v>1</v>
      </c>
      <c r="C264" s="52"/>
      <c r="D264" s="53"/>
      <c r="E264" s="577"/>
      <c r="F264" s="578"/>
      <c r="G264" s="62"/>
      <c r="H264" s="63">
        <f>G264*E264</f>
        <v>0</v>
      </c>
      <c r="I264" s="579">
        <f>SUM(H264:H265)</f>
        <v>0</v>
      </c>
    </row>
    <row r="265" spans="2:9" ht="15" thickBot="1" x14ac:dyDescent="0.25">
      <c r="B265" s="64">
        <v>2</v>
      </c>
      <c r="C265" s="65" t="s">
        <v>102</v>
      </c>
      <c r="D265" s="66"/>
      <c r="E265" s="581"/>
      <c r="F265" s="581"/>
      <c r="G265" s="67"/>
      <c r="H265" s="68">
        <f>G265*E265</f>
        <v>0</v>
      </c>
      <c r="I265" s="580"/>
    </row>
    <row r="266" spans="2:9" ht="15.75" thickBot="1" x14ac:dyDescent="0.25">
      <c r="B266" s="76"/>
      <c r="C266" s="77" t="s">
        <v>109</v>
      </c>
      <c r="D266" s="78"/>
      <c r="E266" s="592"/>
      <c r="F266" s="593"/>
      <c r="G266" s="79"/>
      <c r="H266" s="80" t="s">
        <v>102</v>
      </c>
      <c r="I266" s="81">
        <f>I248+I257+I260+I264</f>
        <v>31555.862281209815</v>
      </c>
    </row>
    <row r="267" spans="2:9" x14ac:dyDescent="0.2">
      <c r="B267" s="82"/>
      <c r="C267" s="83"/>
      <c r="D267" s="84"/>
      <c r="E267" s="84" t="s">
        <v>110</v>
      </c>
      <c r="F267" s="84"/>
      <c r="G267" s="85"/>
      <c r="H267" s="86"/>
      <c r="I267" s="87"/>
    </row>
    <row r="268" spans="2:9" x14ac:dyDescent="0.2">
      <c r="B268" s="88"/>
      <c r="C268" s="89"/>
      <c r="D268" s="166"/>
      <c r="E268" s="166"/>
      <c r="F268" s="166"/>
      <c r="G268" s="166"/>
      <c r="H268" s="45"/>
      <c r="I268" s="90"/>
    </row>
    <row r="269" spans="2:9" x14ac:dyDescent="0.2">
      <c r="B269" s="88"/>
      <c r="C269" s="91"/>
      <c r="D269" s="45"/>
      <c r="E269" s="45"/>
      <c r="F269" s="166"/>
      <c r="G269" s="166"/>
      <c r="H269" s="45"/>
      <c r="I269" s="92"/>
    </row>
    <row r="270" spans="2:9" x14ac:dyDescent="0.2">
      <c r="B270" s="93"/>
      <c r="C270" s="166"/>
      <c r="D270" s="45"/>
      <c r="E270" s="45"/>
      <c r="F270" s="594" t="s">
        <v>111</v>
      </c>
      <c r="G270" s="594"/>
      <c r="H270" s="594"/>
      <c r="I270" s="94"/>
    </row>
    <row r="271" spans="2:9" x14ac:dyDescent="0.2">
      <c r="B271" s="93"/>
      <c r="C271" s="95"/>
      <c r="D271" s="45"/>
      <c r="E271" s="45"/>
      <c r="F271" s="95"/>
      <c r="G271" s="95"/>
      <c r="H271" s="95"/>
      <c r="I271" s="92"/>
    </row>
    <row r="272" spans="2:9" ht="15.75" thickBot="1" x14ac:dyDescent="0.25">
      <c r="B272" s="96"/>
      <c r="C272" s="97" t="s">
        <v>112</v>
      </c>
      <c r="D272" s="97"/>
      <c r="E272" s="97"/>
      <c r="F272" s="595" t="s">
        <v>113</v>
      </c>
      <c r="G272" s="596"/>
      <c r="H272" s="596"/>
      <c r="I272" s="98"/>
    </row>
    <row r="274" spans="2:12" ht="15" thickBot="1" x14ac:dyDescent="0.25"/>
    <row r="275" spans="2:12" ht="15.75" x14ac:dyDescent="0.2">
      <c r="B275" s="31"/>
      <c r="C275" s="32"/>
      <c r="D275" s="555" t="s">
        <v>0</v>
      </c>
      <c r="E275" s="556"/>
      <c r="F275" s="556"/>
      <c r="G275" s="556"/>
      <c r="H275" s="556"/>
      <c r="I275" s="557"/>
    </row>
    <row r="276" spans="2:12" ht="15.75" x14ac:dyDescent="0.2">
      <c r="B276" s="33"/>
      <c r="C276" s="34"/>
      <c r="D276" s="558"/>
      <c r="E276" s="662"/>
      <c r="F276" s="662"/>
      <c r="G276" s="662"/>
      <c r="H276" s="662"/>
      <c r="I276" s="560"/>
    </row>
    <row r="277" spans="2:12" ht="15.75" x14ac:dyDescent="0.2">
      <c r="B277" s="33"/>
      <c r="C277" s="34"/>
      <c r="D277" s="558"/>
      <c r="E277" s="664"/>
      <c r="F277" s="664"/>
      <c r="G277" s="664"/>
      <c r="H277" s="664"/>
      <c r="I277" s="560"/>
    </row>
    <row r="278" spans="2:12" ht="15.75" x14ac:dyDescent="0.2">
      <c r="B278" s="33"/>
      <c r="C278" s="34"/>
      <c r="D278" s="35" t="s">
        <v>81</v>
      </c>
      <c r="E278" s="125"/>
      <c r="F278" s="125"/>
      <c r="G278" s="125"/>
      <c r="H278" s="125"/>
      <c r="I278" s="34"/>
    </row>
    <row r="279" spans="2:12" ht="15.75" x14ac:dyDescent="0.2">
      <c r="B279" s="33"/>
      <c r="C279" s="34"/>
      <c r="D279" s="35" t="s">
        <v>82</v>
      </c>
      <c r="E279" s="125"/>
      <c r="F279" s="125"/>
      <c r="G279" s="125"/>
      <c r="H279" s="125"/>
      <c r="I279" s="34"/>
    </row>
    <row r="280" spans="2:12" ht="21" thickBot="1" x14ac:dyDescent="0.25">
      <c r="B280" s="37"/>
      <c r="C280" s="38"/>
      <c r="D280" s="39" t="s">
        <v>83</v>
      </c>
      <c r="E280" s="40"/>
      <c r="F280" s="40"/>
      <c r="G280" s="40"/>
      <c r="H280" s="40"/>
      <c r="I280" s="41"/>
    </row>
    <row r="281" spans="2:12" ht="15" x14ac:dyDescent="0.25">
      <c r="B281" s="42" t="s">
        <v>84</v>
      </c>
      <c r="C281" s="43">
        <v>1.8</v>
      </c>
      <c r="D281" s="166"/>
      <c r="E281" s="166"/>
      <c r="F281" s="166"/>
      <c r="G281" s="166"/>
      <c r="H281" s="45"/>
      <c r="I281" s="46"/>
    </row>
    <row r="282" spans="2:12" ht="15" thickBot="1" x14ac:dyDescent="0.25">
      <c r="B282" s="47" t="s">
        <v>85</v>
      </c>
      <c r="C282" s="562" t="s">
        <v>293</v>
      </c>
      <c r="D282" s="562"/>
      <c r="E282" s="562"/>
      <c r="F282" s="562"/>
      <c r="G282" s="562"/>
      <c r="H282" s="562"/>
      <c r="I282" s="563"/>
    </row>
    <row r="283" spans="2:12" ht="15.75" thickBot="1" x14ac:dyDescent="0.25">
      <c r="B283" s="564" t="s">
        <v>86</v>
      </c>
      <c r="C283" s="556"/>
      <c r="D283" s="556"/>
      <c r="E283" s="556"/>
      <c r="F283" s="556"/>
      <c r="G283" s="556"/>
      <c r="H283" s="556"/>
      <c r="I283" s="557"/>
    </row>
    <row r="284" spans="2:12" x14ac:dyDescent="0.2">
      <c r="B284" s="565" t="s">
        <v>87</v>
      </c>
      <c r="C284" s="567" t="s">
        <v>299</v>
      </c>
      <c r="D284" s="568"/>
      <c r="E284" s="568"/>
      <c r="F284" s="571" t="s">
        <v>88</v>
      </c>
      <c r="G284" s="573" t="s">
        <v>7</v>
      </c>
      <c r="H284" s="571" t="s">
        <v>158</v>
      </c>
      <c r="I284" s="575" t="s">
        <v>350</v>
      </c>
    </row>
    <row r="285" spans="2:12" ht="15" thickBot="1" x14ac:dyDescent="0.25">
      <c r="B285" s="566"/>
      <c r="C285" s="657"/>
      <c r="D285" s="658"/>
      <c r="E285" s="658"/>
      <c r="F285" s="572"/>
      <c r="G285" s="574"/>
      <c r="H285" s="572"/>
      <c r="I285" s="576"/>
    </row>
    <row r="286" spans="2:12" ht="15" thickBot="1" x14ac:dyDescent="0.25">
      <c r="B286" s="48" t="s">
        <v>90</v>
      </c>
      <c r="C286" s="49" t="s">
        <v>91</v>
      </c>
      <c r="D286" s="49" t="s">
        <v>92</v>
      </c>
      <c r="E286" s="49" t="s">
        <v>2</v>
      </c>
      <c r="F286" s="49" t="s">
        <v>93</v>
      </c>
      <c r="G286" s="49" t="s">
        <v>94</v>
      </c>
      <c r="H286" s="49" t="s">
        <v>95</v>
      </c>
      <c r="I286" s="50" t="s">
        <v>96</v>
      </c>
      <c r="L286" s="127"/>
    </row>
    <row r="287" spans="2:12" x14ac:dyDescent="0.2">
      <c r="B287" s="51">
        <v>1</v>
      </c>
      <c r="C287" s="52" t="s">
        <v>376</v>
      </c>
      <c r="D287" s="58" t="s">
        <v>153</v>
      </c>
      <c r="E287" s="105">
        <f>1/6</f>
        <v>0.16666666666666666</v>
      </c>
      <c r="F287" s="126">
        <v>0.05</v>
      </c>
      <c r="G287" s="113">
        <v>54900</v>
      </c>
      <c r="H287" s="57">
        <f t="shared" ref="H287:H294" si="13">(E287*G287)+(E287*G287*F287)</f>
        <v>9607.5</v>
      </c>
      <c r="I287" s="580">
        <f>SUM(H287:H294)</f>
        <v>15537</v>
      </c>
    </row>
    <row r="288" spans="2:12" x14ac:dyDescent="0.2">
      <c r="B288" s="51">
        <v>2</v>
      </c>
      <c r="C288" s="52" t="s">
        <v>377</v>
      </c>
      <c r="D288" s="58" t="s">
        <v>153</v>
      </c>
      <c r="E288" s="105">
        <v>1</v>
      </c>
      <c r="F288" s="126">
        <v>0</v>
      </c>
      <c r="G288" s="56">
        <v>3000</v>
      </c>
      <c r="H288" s="57">
        <f t="shared" si="13"/>
        <v>3000</v>
      </c>
      <c r="I288" s="580"/>
    </row>
    <row r="289" spans="2:9" x14ac:dyDescent="0.2">
      <c r="B289" s="51">
        <v>3</v>
      </c>
      <c r="C289" s="52" t="s">
        <v>378</v>
      </c>
      <c r="D289" s="58" t="s">
        <v>153</v>
      </c>
      <c r="E289" s="105">
        <v>0.06</v>
      </c>
      <c r="F289" s="126">
        <v>0.05</v>
      </c>
      <c r="G289" s="56">
        <v>46500</v>
      </c>
      <c r="H289" s="57">
        <f t="shared" si="13"/>
        <v>2929.5</v>
      </c>
      <c r="I289" s="580"/>
    </row>
    <row r="290" spans="2:9" x14ac:dyDescent="0.2">
      <c r="B290" s="51">
        <v>4</v>
      </c>
      <c r="C290" s="52"/>
      <c r="D290" s="58"/>
      <c r="E290" s="105"/>
      <c r="F290" s="129"/>
      <c r="G290" s="56"/>
      <c r="H290" s="57">
        <f t="shared" si="13"/>
        <v>0</v>
      </c>
      <c r="I290" s="580"/>
    </row>
    <row r="291" spans="2:9" x14ac:dyDescent="0.2">
      <c r="B291" s="51">
        <v>5</v>
      </c>
      <c r="C291" s="52"/>
      <c r="D291" s="58"/>
      <c r="E291" s="105"/>
      <c r="F291" s="129"/>
      <c r="G291" s="56"/>
      <c r="H291" s="57">
        <f t="shared" si="13"/>
        <v>0</v>
      </c>
      <c r="I291" s="580"/>
    </row>
    <row r="292" spans="2:9" x14ac:dyDescent="0.2">
      <c r="B292" s="51">
        <v>6</v>
      </c>
      <c r="C292" s="52"/>
      <c r="D292" s="58"/>
      <c r="E292" s="105"/>
      <c r="F292" s="129"/>
      <c r="G292" s="56"/>
      <c r="H292" s="57">
        <f t="shared" si="13"/>
        <v>0</v>
      </c>
      <c r="I292" s="580"/>
    </row>
    <row r="293" spans="2:9" x14ac:dyDescent="0.2">
      <c r="B293" s="51">
        <v>7</v>
      </c>
      <c r="C293" s="52"/>
      <c r="D293" s="58"/>
      <c r="E293" s="105"/>
      <c r="F293" s="129"/>
      <c r="G293" s="56"/>
      <c r="H293" s="57">
        <f t="shared" si="13"/>
        <v>0</v>
      </c>
      <c r="I293" s="580"/>
    </row>
    <row r="294" spans="2:9" ht="15" thickBot="1" x14ac:dyDescent="0.25">
      <c r="B294" s="51">
        <v>8</v>
      </c>
      <c r="C294" s="52"/>
      <c r="D294" s="58"/>
      <c r="E294" s="105"/>
      <c r="F294" s="129"/>
      <c r="G294" s="56"/>
      <c r="H294" s="57">
        <f t="shared" si="13"/>
        <v>0</v>
      </c>
      <c r="I294" s="580"/>
    </row>
    <row r="295" spans="2:9" ht="15.75" thickBot="1" x14ac:dyDescent="0.25">
      <c r="B295" s="61" t="s">
        <v>90</v>
      </c>
      <c r="C295" s="61" t="s">
        <v>97</v>
      </c>
      <c r="D295" s="61" t="s">
        <v>92</v>
      </c>
      <c r="E295" s="582" t="s">
        <v>2</v>
      </c>
      <c r="F295" s="583"/>
      <c r="G295" s="61" t="s">
        <v>98</v>
      </c>
      <c r="H295" s="61" t="s">
        <v>99</v>
      </c>
      <c r="I295" s="61" t="s">
        <v>96</v>
      </c>
    </row>
    <row r="296" spans="2:9" ht="36" x14ac:dyDescent="0.2">
      <c r="B296" s="51">
        <v>1</v>
      </c>
      <c r="C296" s="52" t="s">
        <v>354</v>
      </c>
      <c r="D296" s="53" t="s">
        <v>101</v>
      </c>
      <c r="E296" s="584">
        <v>0.2</v>
      </c>
      <c r="F296" s="585"/>
      <c r="G296" s="62">
        <v>31550.075914591671</v>
      </c>
      <c r="H296" s="63">
        <f>G296*E296</f>
        <v>6310.0151829183342</v>
      </c>
      <c r="I296" s="579">
        <f>SUM(H296:H297)</f>
        <v>6310.0151829183342</v>
      </c>
    </row>
    <row r="297" spans="2:9" ht="15" thickBot="1" x14ac:dyDescent="0.25">
      <c r="B297" s="64">
        <v>2</v>
      </c>
      <c r="C297" s="65" t="s">
        <v>102</v>
      </c>
      <c r="D297" s="66"/>
      <c r="E297" s="581"/>
      <c r="F297" s="581"/>
      <c r="G297" s="67"/>
      <c r="H297" s="68">
        <f>G297*E297</f>
        <v>0</v>
      </c>
      <c r="I297" s="580"/>
    </row>
    <row r="298" spans="2:9" ht="15.75" thickBot="1" x14ac:dyDescent="0.25">
      <c r="B298" s="61" t="s">
        <v>90</v>
      </c>
      <c r="C298" s="61" t="s">
        <v>103</v>
      </c>
      <c r="D298" s="165" t="s">
        <v>92</v>
      </c>
      <c r="E298" s="586" t="s">
        <v>2</v>
      </c>
      <c r="F298" s="587"/>
      <c r="G298" s="168" t="s">
        <v>94</v>
      </c>
      <c r="H298" s="61" t="s">
        <v>95</v>
      </c>
      <c r="I298" s="61" t="s">
        <v>96</v>
      </c>
    </row>
    <row r="299" spans="2:9" ht="23.45" customHeight="1" thickBot="1" x14ac:dyDescent="0.25">
      <c r="B299" s="51">
        <v>1</v>
      </c>
      <c r="C299" s="52" t="s">
        <v>104</v>
      </c>
      <c r="D299" s="53" t="s">
        <v>352</v>
      </c>
      <c r="E299" s="588">
        <v>0.05</v>
      </c>
      <c r="F299" s="589"/>
      <c r="G299" s="57">
        <f>I296</f>
        <v>6310.0151829183342</v>
      </c>
      <c r="H299" s="71">
        <f>E299*G299</f>
        <v>315.50075914591673</v>
      </c>
      <c r="I299" s="579">
        <f>SUM(H299:H301)</f>
        <v>315.50075914591673</v>
      </c>
    </row>
    <row r="300" spans="2:9" ht="15.75" thickBot="1" x14ac:dyDescent="0.25">
      <c r="B300" s="64">
        <v>2</v>
      </c>
      <c r="C300" s="72"/>
      <c r="D300" s="58"/>
      <c r="E300" s="588"/>
      <c r="F300" s="589"/>
      <c r="G300" s="57"/>
      <c r="H300" s="71">
        <f t="shared" ref="H300:H301" si="14">E300*G300</f>
        <v>0</v>
      </c>
      <c r="I300" s="580"/>
    </row>
    <row r="301" spans="2:9" ht="15.75" thickBot="1" x14ac:dyDescent="0.25">
      <c r="B301" s="64">
        <v>3</v>
      </c>
      <c r="C301" s="74"/>
      <c r="D301" s="58"/>
      <c r="E301" s="590"/>
      <c r="F301" s="591"/>
      <c r="G301" s="75"/>
      <c r="H301" s="71">
        <f t="shared" si="14"/>
        <v>0</v>
      </c>
      <c r="I301" s="580"/>
    </row>
    <row r="302" spans="2:9" ht="15.75" thickBot="1" x14ac:dyDescent="0.25">
      <c r="B302" s="61" t="s">
        <v>90</v>
      </c>
      <c r="C302" s="61" t="s">
        <v>106</v>
      </c>
      <c r="D302" s="61" t="s">
        <v>92</v>
      </c>
      <c r="E302" s="582" t="s">
        <v>2</v>
      </c>
      <c r="F302" s="583"/>
      <c r="G302" s="61" t="s">
        <v>94</v>
      </c>
      <c r="H302" s="61" t="s">
        <v>99</v>
      </c>
      <c r="I302" s="61" t="s">
        <v>96</v>
      </c>
    </row>
    <row r="303" spans="2:9" x14ac:dyDescent="0.2">
      <c r="B303" s="51">
        <v>1</v>
      </c>
      <c r="C303" s="52"/>
      <c r="D303" s="53"/>
      <c r="E303" s="577"/>
      <c r="F303" s="578"/>
      <c r="G303" s="62"/>
      <c r="H303" s="63">
        <f>G303*E303</f>
        <v>0</v>
      </c>
      <c r="I303" s="579">
        <f>SUM(H303:H304)</f>
        <v>0</v>
      </c>
    </row>
    <row r="304" spans="2:9" ht="15" thickBot="1" x14ac:dyDescent="0.25">
      <c r="B304" s="64">
        <v>2</v>
      </c>
      <c r="C304" s="65" t="s">
        <v>102</v>
      </c>
      <c r="D304" s="66"/>
      <c r="E304" s="581"/>
      <c r="F304" s="581"/>
      <c r="G304" s="67"/>
      <c r="H304" s="68">
        <f>G304*E304</f>
        <v>0</v>
      </c>
      <c r="I304" s="580"/>
    </row>
    <row r="305" spans="2:9" ht="15.75" thickBot="1" x14ac:dyDescent="0.25">
      <c r="B305" s="76"/>
      <c r="C305" s="77" t="s">
        <v>109</v>
      </c>
      <c r="D305" s="78"/>
      <c r="E305" s="592"/>
      <c r="F305" s="593"/>
      <c r="G305" s="79"/>
      <c r="H305" s="80" t="s">
        <v>102</v>
      </c>
      <c r="I305" s="81">
        <f>I287+I296+I299+I303</f>
        <v>22162.515942064252</v>
      </c>
    </row>
    <row r="306" spans="2:9" x14ac:dyDescent="0.2">
      <c r="B306" s="82"/>
      <c r="C306" s="83"/>
      <c r="D306" s="84"/>
      <c r="E306" s="84" t="s">
        <v>110</v>
      </c>
      <c r="F306" s="84"/>
      <c r="G306" s="85"/>
      <c r="H306" s="86"/>
      <c r="I306" s="87"/>
    </row>
    <row r="307" spans="2:9" x14ac:dyDescent="0.2">
      <c r="B307" s="88"/>
      <c r="C307" s="89"/>
      <c r="D307" s="166"/>
      <c r="E307" s="166"/>
      <c r="F307" s="166"/>
      <c r="G307" s="166"/>
      <c r="H307" s="45"/>
      <c r="I307" s="90"/>
    </row>
    <row r="308" spans="2:9" x14ac:dyDescent="0.2">
      <c r="B308" s="88"/>
      <c r="C308" s="91"/>
      <c r="D308" s="45"/>
      <c r="E308" s="45"/>
      <c r="F308" s="166"/>
      <c r="G308" s="166"/>
      <c r="H308" s="45"/>
      <c r="I308" s="92"/>
    </row>
    <row r="309" spans="2:9" x14ac:dyDescent="0.2">
      <c r="B309" s="93"/>
      <c r="C309" s="166"/>
      <c r="D309" s="45"/>
      <c r="E309" s="45"/>
      <c r="F309" s="594" t="s">
        <v>111</v>
      </c>
      <c r="G309" s="594"/>
      <c r="H309" s="594"/>
      <c r="I309" s="94"/>
    </row>
    <row r="310" spans="2:9" x14ac:dyDescent="0.2">
      <c r="B310" s="93"/>
      <c r="C310" s="95"/>
      <c r="D310" s="45"/>
      <c r="E310" s="45"/>
      <c r="F310" s="95"/>
      <c r="G310" s="95"/>
      <c r="H310" s="95"/>
      <c r="I310" s="92"/>
    </row>
    <row r="311" spans="2:9" ht="15.75" thickBot="1" x14ac:dyDescent="0.25">
      <c r="B311" s="96"/>
      <c r="C311" s="97" t="s">
        <v>112</v>
      </c>
      <c r="D311" s="97"/>
      <c r="E311" s="97"/>
      <c r="F311" s="595" t="s">
        <v>113</v>
      </c>
      <c r="G311" s="596"/>
      <c r="H311" s="596"/>
      <c r="I311" s="98"/>
    </row>
    <row r="313" spans="2:9" ht="15" thickBot="1" x14ac:dyDescent="0.25"/>
    <row r="314" spans="2:9" ht="15.75" x14ac:dyDescent="0.2">
      <c r="B314" s="31"/>
      <c r="C314" s="32"/>
      <c r="D314" s="555" t="s">
        <v>0</v>
      </c>
      <c r="E314" s="556"/>
      <c r="F314" s="556"/>
      <c r="G314" s="556"/>
      <c r="H314" s="556"/>
      <c r="I314" s="557"/>
    </row>
    <row r="315" spans="2:9" ht="15.75" x14ac:dyDescent="0.2">
      <c r="B315" s="33"/>
      <c r="C315" s="34"/>
      <c r="D315" s="558"/>
      <c r="E315" s="662"/>
      <c r="F315" s="662"/>
      <c r="G315" s="662"/>
      <c r="H315" s="662"/>
      <c r="I315" s="560"/>
    </row>
    <row r="316" spans="2:9" ht="15.75" x14ac:dyDescent="0.2">
      <c r="B316" s="33"/>
      <c r="C316" s="34"/>
      <c r="D316" s="558"/>
      <c r="E316" s="664"/>
      <c r="F316" s="664"/>
      <c r="G316" s="664"/>
      <c r="H316" s="664"/>
      <c r="I316" s="560"/>
    </row>
    <row r="317" spans="2:9" ht="15.75" x14ac:dyDescent="0.2">
      <c r="B317" s="33"/>
      <c r="C317" s="34"/>
      <c r="D317" s="35" t="s">
        <v>81</v>
      </c>
      <c r="E317" s="125"/>
      <c r="F317" s="125"/>
      <c r="G317" s="125"/>
      <c r="H317" s="125"/>
      <c r="I317" s="34"/>
    </row>
    <row r="318" spans="2:9" ht="15.75" x14ac:dyDescent="0.2">
      <c r="B318" s="33"/>
      <c r="C318" s="34"/>
      <c r="D318" s="35" t="s">
        <v>82</v>
      </c>
      <c r="E318" s="125"/>
      <c r="F318" s="125"/>
      <c r="G318" s="125"/>
      <c r="H318" s="125"/>
      <c r="I318" s="34"/>
    </row>
    <row r="319" spans="2:9" ht="21" thickBot="1" x14ac:dyDescent="0.25">
      <c r="B319" s="37"/>
      <c r="C319" s="38"/>
      <c r="D319" s="39" t="s">
        <v>83</v>
      </c>
      <c r="E319" s="40"/>
      <c r="F319" s="40"/>
      <c r="G319" s="40"/>
      <c r="H319" s="40"/>
      <c r="I319" s="41"/>
    </row>
    <row r="320" spans="2:9" ht="15" x14ac:dyDescent="0.25">
      <c r="B320" s="42" t="s">
        <v>84</v>
      </c>
      <c r="C320" s="43">
        <v>1.9</v>
      </c>
      <c r="D320" s="166"/>
      <c r="E320" s="166"/>
      <c r="F320" s="166"/>
      <c r="G320" s="166"/>
      <c r="H320" s="45"/>
      <c r="I320" s="46"/>
    </row>
    <row r="321" spans="2:9" ht="15" thickBot="1" x14ac:dyDescent="0.25">
      <c r="B321" s="47" t="s">
        <v>85</v>
      </c>
      <c r="C321" s="562" t="s">
        <v>300</v>
      </c>
      <c r="D321" s="562"/>
      <c r="E321" s="562"/>
      <c r="F321" s="562"/>
      <c r="G321" s="562"/>
      <c r="H321" s="562"/>
      <c r="I321" s="563"/>
    </row>
    <row r="322" spans="2:9" ht="15.75" thickBot="1" x14ac:dyDescent="0.25">
      <c r="B322" s="564" t="s">
        <v>86</v>
      </c>
      <c r="C322" s="556"/>
      <c r="D322" s="556"/>
      <c r="E322" s="556"/>
      <c r="F322" s="556"/>
      <c r="G322" s="556"/>
      <c r="H322" s="556"/>
      <c r="I322" s="557"/>
    </row>
    <row r="323" spans="2:9" x14ac:dyDescent="0.2">
      <c r="B323" s="565" t="s">
        <v>87</v>
      </c>
      <c r="C323" s="567" t="s">
        <v>301</v>
      </c>
      <c r="D323" s="568"/>
      <c r="E323" s="568"/>
      <c r="F323" s="571" t="s">
        <v>88</v>
      </c>
      <c r="G323" s="573" t="s">
        <v>34</v>
      </c>
      <c r="H323" s="571" t="s">
        <v>158</v>
      </c>
      <c r="I323" s="575" t="s">
        <v>350</v>
      </c>
    </row>
    <row r="324" spans="2:9" ht="15" thickBot="1" x14ac:dyDescent="0.25">
      <c r="B324" s="566"/>
      <c r="C324" s="657"/>
      <c r="D324" s="658"/>
      <c r="E324" s="658"/>
      <c r="F324" s="572"/>
      <c r="G324" s="574"/>
      <c r="H324" s="572"/>
      <c r="I324" s="576"/>
    </row>
    <row r="325" spans="2:9" ht="15" thickBot="1" x14ac:dyDescent="0.25">
      <c r="B325" s="48" t="s">
        <v>90</v>
      </c>
      <c r="C325" s="49" t="s">
        <v>91</v>
      </c>
      <c r="D325" s="49" t="s">
        <v>92</v>
      </c>
      <c r="E325" s="49" t="s">
        <v>2</v>
      </c>
      <c r="F325" s="49" t="s">
        <v>93</v>
      </c>
      <c r="G325" s="49" t="s">
        <v>94</v>
      </c>
      <c r="H325" s="49" t="s">
        <v>95</v>
      </c>
      <c r="I325" s="50" t="s">
        <v>96</v>
      </c>
    </row>
    <row r="326" spans="2:9" x14ac:dyDescent="0.2">
      <c r="B326" s="51">
        <v>1</v>
      </c>
      <c r="C326" s="52" t="s">
        <v>150</v>
      </c>
      <c r="D326" s="53" t="s">
        <v>153</v>
      </c>
      <c r="E326" s="100">
        <v>1</v>
      </c>
      <c r="F326" s="126">
        <v>0</v>
      </c>
      <c r="G326" s="113">
        <v>15000</v>
      </c>
      <c r="H326" s="57">
        <f t="shared" ref="H326:H333" si="15">(E326*G326)+(E326*G326*F326)</f>
        <v>15000</v>
      </c>
      <c r="I326" s="580">
        <f>SUM(H326:H333)</f>
        <v>32453</v>
      </c>
    </row>
    <row r="327" spans="2:9" x14ac:dyDescent="0.2">
      <c r="B327" s="51">
        <v>2</v>
      </c>
      <c r="C327" s="52" t="s">
        <v>151</v>
      </c>
      <c r="D327" s="58" t="s">
        <v>26</v>
      </c>
      <c r="E327" s="105">
        <v>3</v>
      </c>
      <c r="F327" s="126">
        <v>0.05</v>
      </c>
      <c r="G327" s="113">
        <v>1900</v>
      </c>
      <c r="H327" s="57">
        <f t="shared" si="15"/>
        <v>5985</v>
      </c>
      <c r="I327" s="580"/>
    </row>
    <row r="328" spans="2:9" ht="24" x14ac:dyDescent="0.2">
      <c r="B328" s="51">
        <v>3</v>
      </c>
      <c r="C328" s="52" t="s">
        <v>205</v>
      </c>
      <c r="D328" s="58" t="s">
        <v>153</v>
      </c>
      <c r="E328" s="105">
        <v>1</v>
      </c>
      <c r="F328" s="126">
        <v>0</v>
      </c>
      <c r="G328" s="113">
        <v>1600</v>
      </c>
      <c r="H328" s="57">
        <f t="shared" si="15"/>
        <v>1600</v>
      </c>
      <c r="I328" s="580"/>
    </row>
    <row r="329" spans="2:9" ht="24" x14ac:dyDescent="0.2">
      <c r="B329" s="51">
        <v>4</v>
      </c>
      <c r="C329" s="52" t="s">
        <v>199</v>
      </c>
      <c r="D329" s="58" t="s">
        <v>153</v>
      </c>
      <c r="E329" s="105">
        <v>1</v>
      </c>
      <c r="F329" s="126">
        <v>0.05</v>
      </c>
      <c r="G329" s="56">
        <v>5500</v>
      </c>
      <c r="H329" s="57">
        <f t="shared" si="15"/>
        <v>5775</v>
      </c>
      <c r="I329" s="580"/>
    </row>
    <row r="330" spans="2:9" ht="24" x14ac:dyDescent="0.2">
      <c r="B330" s="51">
        <v>5</v>
      </c>
      <c r="C330" s="52" t="s">
        <v>200</v>
      </c>
      <c r="D330" s="58" t="s">
        <v>153</v>
      </c>
      <c r="E330" s="105">
        <v>2</v>
      </c>
      <c r="F330" s="126">
        <v>0</v>
      </c>
      <c r="G330" s="56">
        <v>1100</v>
      </c>
      <c r="H330" s="57">
        <f t="shared" si="15"/>
        <v>2200</v>
      </c>
      <c r="I330" s="580"/>
    </row>
    <row r="331" spans="2:9" ht="36" x14ac:dyDescent="0.2">
      <c r="B331" s="51">
        <v>6</v>
      </c>
      <c r="C331" s="52" t="s">
        <v>201</v>
      </c>
      <c r="D331" s="58" t="s">
        <v>153</v>
      </c>
      <c r="E331" s="105">
        <v>2</v>
      </c>
      <c r="F331" s="126">
        <v>0</v>
      </c>
      <c r="G331" s="56">
        <v>600</v>
      </c>
      <c r="H331" s="57">
        <f t="shared" si="15"/>
        <v>1200</v>
      </c>
      <c r="I331" s="580"/>
    </row>
    <row r="332" spans="2:9" x14ac:dyDescent="0.2">
      <c r="B332" s="51">
        <v>7</v>
      </c>
      <c r="C332" s="52" t="s">
        <v>152</v>
      </c>
      <c r="D332" s="58" t="s">
        <v>144</v>
      </c>
      <c r="E332" s="105">
        <v>0.03</v>
      </c>
      <c r="F332" s="129">
        <v>0.05</v>
      </c>
      <c r="G332" s="56">
        <v>22000</v>
      </c>
      <c r="H332" s="57">
        <f t="shared" si="15"/>
        <v>693</v>
      </c>
      <c r="I332" s="580"/>
    </row>
    <row r="333" spans="2:9" ht="15" thickBot="1" x14ac:dyDescent="0.25">
      <c r="B333" s="51">
        <v>8</v>
      </c>
      <c r="C333" s="52"/>
      <c r="D333" s="58"/>
      <c r="E333" s="105"/>
      <c r="F333" s="129"/>
      <c r="G333" s="56"/>
      <c r="H333" s="57">
        <f t="shared" si="15"/>
        <v>0</v>
      </c>
      <c r="I333" s="580"/>
    </row>
    <row r="334" spans="2:9" ht="15.75" thickBot="1" x14ac:dyDescent="0.25">
      <c r="B334" s="61" t="s">
        <v>90</v>
      </c>
      <c r="C334" s="61" t="s">
        <v>97</v>
      </c>
      <c r="D334" s="61" t="s">
        <v>92</v>
      </c>
      <c r="E334" s="582" t="s">
        <v>2</v>
      </c>
      <c r="F334" s="583"/>
      <c r="G334" s="61" t="s">
        <v>98</v>
      </c>
      <c r="H334" s="61" t="s">
        <v>99</v>
      </c>
      <c r="I334" s="61" t="s">
        <v>96</v>
      </c>
    </row>
    <row r="335" spans="2:9" ht="48" x14ac:dyDescent="0.2">
      <c r="B335" s="51">
        <v>1</v>
      </c>
      <c r="C335" s="52" t="s">
        <v>149</v>
      </c>
      <c r="D335" s="53" t="s">
        <v>101</v>
      </c>
      <c r="E335" s="584">
        <v>0.9</v>
      </c>
      <c r="F335" s="585"/>
      <c r="G335" s="62">
        <v>31550</v>
      </c>
      <c r="H335" s="63">
        <f>G335*E335</f>
        <v>28395</v>
      </c>
      <c r="I335" s="579">
        <f>SUM(H335:H336)</f>
        <v>28395</v>
      </c>
    </row>
    <row r="336" spans="2:9" ht="15" thickBot="1" x14ac:dyDescent="0.25">
      <c r="B336" s="64">
        <v>2</v>
      </c>
      <c r="C336" s="65" t="s">
        <v>102</v>
      </c>
      <c r="D336" s="66"/>
      <c r="E336" s="581"/>
      <c r="F336" s="581"/>
      <c r="G336" s="67"/>
      <c r="H336" s="68">
        <f>G336*E336</f>
        <v>0</v>
      </c>
      <c r="I336" s="580"/>
    </row>
    <row r="337" spans="2:9" ht="15.75" thickBot="1" x14ac:dyDescent="0.25">
      <c r="B337" s="61" t="s">
        <v>90</v>
      </c>
      <c r="C337" s="61" t="s">
        <v>103</v>
      </c>
      <c r="D337" s="165" t="s">
        <v>92</v>
      </c>
      <c r="E337" s="586" t="s">
        <v>2</v>
      </c>
      <c r="F337" s="587"/>
      <c r="G337" s="168" t="s">
        <v>94</v>
      </c>
      <c r="H337" s="61" t="s">
        <v>95</v>
      </c>
      <c r="I337" s="61" t="s">
        <v>96</v>
      </c>
    </row>
    <row r="338" spans="2:9" ht="23.45" customHeight="1" thickBot="1" x14ac:dyDescent="0.25">
      <c r="B338" s="51">
        <v>1</v>
      </c>
      <c r="C338" s="52" t="s">
        <v>104</v>
      </c>
      <c r="D338" s="53" t="s">
        <v>352</v>
      </c>
      <c r="E338" s="588">
        <v>0.05</v>
      </c>
      <c r="F338" s="589"/>
      <c r="G338" s="57">
        <f>I335</f>
        <v>28395</v>
      </c>
      <c r="H338" s="71">
        <f>E338*G338</f>
        <v>1419.75</v>
      </c>
      <c r="I338" s="579">
        <f>SUM(H338:H340)</f>
        <v>1419.75</v>
      </c>
    </row>
    <row r="339" spans="2:9" ht="15.75" thickBot="1" x14ac:dyDescent="0.25">
      <c r="B339" s="64">
        <v>2</v>
      </c>
      <c r="C339" s="72"/>
      <c r="D339" s="58"/>
      <c r="E339" s="588"/>
      <c r="F339" s="589"/>
      <c r="G339" s="57"/>
      <c r="H339" s="71">
        <f t="shared" ref="H339:H340" si="16">E339*G339</f>
        <v>0</v>
      </c>
      <c r="I339" s="580"/>
    </row>
    <row r="340" spans="2:9" ht="15.75" thickBot="1" x14ac:dyDescent="0.25">
      <c r="B340" s="64">
        <v>3</v>
      </c>
      <c r="C340" s="74"/>
      <c r="D340" s="58"/>
      <c r="E340" s="590"/>
      <c r="F340" s="591"/>
      <c r="G340" s="75"/>
      <c r="H340" s="71">
        <f t="shared" si="16"/>
        <v>0</v>
      </c>
      <c r="I340" s="580"/>
    </row>
    <row r="341" spans="2:9" ht="15.75" thickBot="1" x14ac:dyDescent="0.25">
      <c r="B341" s="61" t="s">
        <v>90</v>
      </c>
      <c r="C341" s="61" t="s">
        <v>106</v>
      </c>
      <c r="D341" s="61" t="s">
        <v>92</v>
      </c>
      <c r="E341" s="582" t="s">
        <v>2</v>
      </c>
      <c r="F341" s="583"/>
      <c r="G341" s="61" t="s">
        <v>94</v>
      </c>
      <c r="H341" s="61" t="s">
        <v>99</v>
      </c>
      <c r="I341" s="61" t="s">
        <v>96</v>
      </c>
    </row>
    <row r="342" spans="2:9" x14ac:dyDescent="0.2">
      <c r="B342" s="51">
        <v>1</v>
      </c>
      <c r="C342" s="52"/>
      <c r="D342" s="53"/>
      <c r="E342" s="577"/>
      <c r="F342" s="578"/>
      <c r="G342" s="62"/>
      <c r="H342" s="63">
        <f>G342*E342</f>
        <v>0</v>
      </c>
      <c r="I342" s="579">
        <f>SUM(H342:H343)</f>
        <v>0</v>
      </c>
    </row>
    <row r="343" spans="2:9" ht="15" thickBot="1" x14ac:dyDescent="0.25">
      <c r="B343" s="64">
        <v>2</v>
      </c>
      <c r="C343" s="65" t="s">
        <v>102</v>
      </c>
      <c r="D343" s="66"/>
      <c r="E343" s="581"/>
      <c r="F343" s="581"/>
      <c r="G343" s="67"/>
      <c r="H343" s="68">
        <f>G343*E343</f>
        <v>0</v>
      </c>
      <c r="I343" s="580"/>
    </row>
    <row r="344" spans="2:9" ht="15.75" thickBot="1" x14ac:dyDescent="0.25">
      <c r="B344" s="76"/>
      <c r="C344" s="77" t="s">
        <v>109</v>
      </c>
      <c r="D344" s="78"/>
      <c r="E344" s="592"/>
      <c r="F344" s="593"/>
      <c r="G344" s="79"/>
      <c r="H344" s="80" t="s">
        <v>102</v>
      </c>
      <c r="I344" s="81">
        <f>I326+I335+I338+I342</f>
        <v>62267.75</v>
      </c>
    </row>
    <row r="345" spans="2:9" x14ac:dyDescent="0.2">
      <c r="B345" s="82"/>
      <c r="C345" s="83"/>
      <c r="D345" s="84"/>
      <c r="E345" s="84" t="s">
        <v>110</v>
      </c>
      <c r="F345" s="84"/>
      <c r="G345" s="85"/>
      <c r="H345" s="86"/>
      <c r="I345" s="87"/>
    </row>
    <row r="346" spans="2:9" x14ac:dyDescent="0.2">
      <c r="B346" s="88"/>
      <c r="C346" s="89"/>
      <c r="D346" s="166"/>
      <c r="E346" s="166"/>
      <c r="F346" s="166"/>
      <c r="G346" s="166"/>
      <c r="H346" s="45"/>
      <c r="I346" s="90"/>
    </row>
    <row r="347" spans="2:9" x14ac:dyDescent="0.2">
      <c r="B347" s="88"/>
      <c r="C347" s="91"/>
      <c r="D347" s="45"/>
      <c r="E347" s="45"/>
      <c r="F347" s="166"/>
      <c r="G347" s="166"/>
      <c r="H347" s="45"/>
      <c r="I347" s="92"/>
    </row>
    <row r="348" spans="2:9" x14ac:dyDescent="0.2">
      <c r="B348" s="93"/>
      <c r="C348" s="166"/>
      <c r="D348" s="45"/>
      <c r="E348" s="45"/>
      <c r="F348" s="594" t="s">
        <v>111</v>
      </c>
      <c r="G348" s="594"/>
      <c r="H348" s="594"/>
      <c r="I348" s="94"/>
    </row>
    <row r="349" spans="2:9" x14ac:dyDescent="0.2">
      <c r="B349" s="93"/>
      <c r="C349" s="95"/>
      <c r="D349" s="45"/>
      <c r="E349" s="45"/>
      <c r="F349" s="95"/>
      <c r="G349" s="95"/>
      <c r="H349" s="95"/>
      <c r="I349" s="92"/>
    </row>
    <row r="350" spans="2:9" ht="15.75" thickBot="1" x14ac:dyDescent="0.25">
      <c r="B350" s="96"/>
      <c r="C350" s="97" t="s">
        <v>112</v>
      </c>
      <c r="D350" s="97"/>
      <c r="E350" s="97"/>
      <c r="F350" s="595" t="s">
        <v>113</v>
      </c>
      <c r="G350" s="596"/>
      <c r="H350" s="596"/>
      <c r="I350" s="98"/>
    </row>
    <row r="352" spans="2:9" ht="15" thickBot="1" x14ac:dyDescent="0.25"/>
    <row r="353" spans="2:9" ht="15.75" x14ac:dyDescent="0.2">
      <c r="B353" s="31"/>
      <c r="C353" s="32"/>
      <c r="D353" s="555" t="s">
        <v>0</v>
      </c>
      <c r="E353" s="556"/>
      <c r="F353" s="556"/>
      <c r="G353" s="556"/>
      <c r="H353" s="556"/>
      <c r="I353" s="557"/>
    </row>
    <row r="354" spans="2:9" ht="15.75" x14ac:dyDescent="0.2">
      <c r="B354" s="33"/>
      <c r="C354" s="34"/>
      <c r="D354" s="558"/>
      <c r="E354" s="662"/>
      <c r="F354" s="662"/>
      <c r="G354" s="662"/>
      <c r="H354" s="662"/>
      <c r="I354" s="560"/>
    </row>
    <row r="355" spans="2:9" ht="15.75" x14ac:dyDescent="0.2">
      <c r="B355" s="33"/>
      <c r="C355" s="34"/>
      <c r="D355" s="558"/>
      <c r="E355" s="664"/>
      <c r="F355" s="664"/>
      <c r="G355" s="664"/>
      <c r="H355" s="664"/>
      <c r="I355" s="560"/>
    </row>
    <row r="356" spans="2:9" ht="15.75" x14ac:dyDescent="0.2">
      <c r="B356" s="33"/>
      <c r="C356" s="34"/>
      <c r="D356" s="35" t="s">
        <v>81</v>
      </c>
      <c r="E356" s="125"/>
      <c r="F356" s="125"/>
      <c r="G356" s="125"/>
      <c r="H356" s="125"/>
      <c r="I356" s="34"/>
    </row>
    <row r="357" spans="2:9" ht="15.75" x14ac:dyDescent="0.2">
      <c r="B357" s="33"/>
      <c r="C357" s="34"/>
      <c r="D357" s="35" t="s">
        <v>82</v>
      </c>
      <c r="E357" s="125"/>
      <c r="F357" s="125"/>
      <c r="G357" s="125"/>
      <c r="H357" s="125"/>
      <c r="I357" s="34"/>
    </row>
    <row r="358" spans="2:9" ht="21" thickBot="1" x14ac:dyDescent="0.25">
      <c r="B358" s="37"/>
      <c r="C358" s="38"/>
      <c r="D358" s="39" t="s">
        <v>83</v>
      </c>
      <c r="E358" s="40"/>
      <c r="F358" s="40"/>
      <c r="G358" s="40"/>
      <c r="H358" s="40"/>
      <c r="I358" s="41"/>
    </row>
    <row r="359" spans="2:9" ht="15" x14ac:dyDescent="0.25">
      <c r="B359" s="42" t="s">
        <v>84</v>
      </c>
      <c r="C359" s="118">
        <v>1.1000000000000001</v>
      </c>
      <c r="D359" s="166"/>
      <c r="E359" s="166"/>
      <c r="F359" s="166"/>
      <c r="G359" s="166"/>
      <c r="H359" s="45"/>
      <c r="I359" s="46"/>
    </row>
    <row r="360" spans="2:9" ht="15" thickBot="1" x14ac:dyDescent="0.25">
      <c r="B360" s="47" t="s">
        <v>85</v>
      </c>
      <c r="C360" s="562" t="s">
        <v>300</v>
      </c>
      <c r="D360" s="562"/>
      <c r="E360" s="562"/>
      <c r="F360" s="562"/>
      <c r="G360" s="562"/>
      <c r="H360" s="562"/>
      <c r="I360" s="563"/>
    </row>
    <row r="361" spans="2:9" ht="15.75" thickBot="1" x14ac:dyDescent="0.25">
      <c r="B361" s="564" t="s">
        <v>86</v>
      </c>
      <c r="C361" s="556"/>
      <c r="D361" s="556"/>
      <c r="E361" s="556"/>
      <c r="F361" s="556"/>
      <c r="G361" s="556"/>
      <c r="H361" s="556"/>
      <c r="I361" s="557"/>
    </row>
    <row r="362" spans="2:9" x14ac:dyDescent="0.2">
      <c r="B362" s="565" t="s">
        <v>87</v>
      </c>
      <c r="C362" s="567" t="s">
        <v>379</v>
      </c>
      <c r="D362" s="568"/>
      <c r="E362" s="568"/>
      <c r="F362" s="571" t="s">
        <v>88</v>
      </c>
      <c r="G362" s="573" t="s">
        <v>7</v>
      </c>
      <c r="H362" s="571" t="s">
        <v>158</v>
      </c>
      <c r="I362" s="575" t="s">
        <v>350</v>
      </c>
    </row>
    <row r="363" spans="2:9" ht="15" thickBot="1" x14ac:dyDescent="0.25">
      <c r="B363" s="566"/>
      <c r="C363" s="657"/>
      <c r="D363" s="658"/>
      <c r="E363" s="658"/>
      <c r="F363" s="572"/>
      <c r="G363" s="574"/>
      <c r="H363" s="572"/>
      <c r="I363" s="576"/>
    </row>
    <row r="364" spans="2:9" ht="15" thickBot="1" x14ac:dyDescent="0.25">
      <c r="B364" s="48" t="s">
        <v>90</v>
      </c>
      <c r="C364" s="49" t="s">
        <v>91</v>
      </c>
      <c r="D364" s="49" t="s">
        <v>92</v>
      </c>
      <c r="E364" s="49" t="s">
        <v>2</v>
      </c>
      <c r="F364" s="49" t="s">
        <v>93</v>
      </c>
      <c r="G364" s="49" t="s">
        <v>94</v>
      </c>
      <c r="H364" s="49" t="s">
        <v>95</v>
      </c>
      <c r="I364" s="50" t="s">
        <v>96</v>
      </c>
    </row>
    <row r="365" spans="2:9" ht="24" x14ac:dyDescent="0.2">
      <c r="B365" s="51">
        <v>1</v>
      </c>
      <c r="C365" s="52" t="s">
        <v>199</v>
      </c>
      <c r="D365" s="58" t="s">
        <v>153</v>
      </c>
      <c r="E365" s="105">
        <f>1/3</f>
        <v>0.33333333333333331</v>
      </c>
      <c r="F365" s="126">
        <v>0.05</v>
      </c>
      <c r="G365" s="56">
        <v>5500</v>
      </c>
      <c r="H365" s="57">
        <f t="shared" ref="H365:H372" si="17">(E365*G365)+(E365*G365*F365)</f>
        <v>1925</v>
      </c>
      <c r="I365" s="580">
        <f>SUM(H365:H372)</f>
        <v>12703</v>
      </c>
    </row>
    <row r="366" spans="2:9" x14ac:dyDescent="0.2">
      <c r="B366" s="51">
        <v>2</v>
      </c>
      <c r="C366" s="52" t="s">
        <v>151</v>
      </c>
      <c r="D366" s="58" t="s">
        <v>26</v>
      </c>
      <c r="E366" s="105">
        <v>3</v>
      </c>
      <c r="F366" s="126">
        <v>0.05</v>
      </c>
      <c r="G366" s="113">
        <v>1900</v>
      </c>
      <c r="H366" s="57">
        <f t="shared" si="17"/>
        <v>5985</v>
      </c>
      <c r="I366" s="580"/>
    </row>
    <row r="367" spans="2:9" ht="24" x14ac:dyDescent="0.2">
      <c r="B367" s="51">
        <v>3</v>
      </c>
      <c r="C367" s="52" t="s">
        <v>200</v>
      </c>
      <c r="D367" s="58" t="s">
        <v>153</v>
      </c>
      <c r="E367" s="105">
        <v>2</v>
      </c>
      <c r="F367" s="126">
        <v>0</v>
      </c>
      <c r="G367" s="56">
        <v>1100</v>
      </c>
      <c r="H367" s="57">
        <f t="shared" si="17"/>
        <v>2200</v>
      </c>
      <c r="I367" s="580"/>
    </row>
    <row r="368" spans="2:9" ht="36" x14ac:dyDescent="0.2">
      <c r="B368" s="51">
        <v>4</v>
      </c>
      <c r="C368" s="52" t="s">
        <v>201</v>
      </c>
      <c r="D368" s="58" t="s">
        <v>153</v>
      </c>
      <c r="E368" s="105">
        <v>2</v>
      </c>
      <c r="F368" s="126">
        <v>0</v>
      </c>
      <c r="G368" s="56">
        <v>600</v>
      </c>
      <c r="H368" s="57">
        <f t="shared" si="17"/>
        <v>1200</v>
      </c>
      <c r="I368" s="580"/>
    </row>
    <row r="369" spans="2:9" x14ac:dyDescent="0.2">
      <c r="B369" s="51">
        <v>5</v>
      </c>
      <c r="C369" s="52" t="s">
        <v>152</v>
      </c>
      <c r="D369" s="58" t="s">
        <v>144</v>
      </c>
      <c r="E369" s="105">
        <v>0.03</v>
      </c>
      <c r="F369" s="129">
        <v>0.05</v>
      </c>
      <c r="G369" s="56">
        <v>22000</v>
      </c>
      <c r="H369" s="57">
        <f t="shared" si="17"/>
        <v>693</v>
      </c>
      <c r="I369" s="580"/>
    </row>
    <row r="370" spans="2:9" x14ac:dyDescent="0.2">
      <c r="B370" s="51">
        <v>6</v>
      </c>
      <c r="C370" s="52" t="s">
        <v>380</v>
      </c>
      <c r="D370" s="58" t="s">
        <v>153</v>
      </c>
      <c r="E370" s="105">
        <v>1</v>
      </c>
      <c r="F370" s="126">
        <v>0</v>
      </c>
      <c r="G370" s="56">
        <v>700</v>
      </c>
      <c r="H370" s="57">
        <f t="shared" si="17"/>
        <v>700</v>
      </c>
      <c r="I370" s="580"/>
    </row>
    <row r="371" spans="2:9" x14ac:dyDescent="0.2">
      <c r="B371" s="51">
        <v>7</v>
      </c>
      <c r="C371" s="52"/>
      <c r="D371" s="58"/>
      <c r="E371" s="105"/>
      <c r="F371" s="129"/>
      <c r="G371" s="56"/>
      <c r="H371" s="57">
        <f t="shared" si="17"/>
        <v>0</v>
      </c>
      <c r="I371" s="580"/>
    </row>
    <row r="372" spans="2:9" ht="15" thickBot="1" x14ac:dyDescent="0.25">
      <c r="B372" s="51">
        <v>8</v>
      </c>
      <c r="C372" s="52"/>
      <c r="D372" s="58"/>
      <c r="E372" s="105"/>
      <c r="F372" s="129"/>
      <c r="G372" s="56"/>
      <c r="H372" s="57">
        <f t="shared" si="17"/>
        <v>0</v>
      </c>
      <c r="I372" s="580"/>
    </row>
    <row r="373" spans="2:9" ht="15.75" thickBot="1" x14ac:dyDescent="0.25">
      <c r="B373" s="61" t="s">
        <v>90</v>
      </c>
      <c r="C373" s="61" t="s">
        <v>97</v>
      </c>
      <c r="D373" s="61" t="s">
        <v>92</v>
      </c>
      <c r="E373" s="582" t="s">
        <v>2</v>
      </c>
      <c r="F373" s="583"/>
      <c r="G373" s="61" t="s">
        <v>98</v>
      </c>
      <c r="H373" s="61" t="s">
        <v>99</v>
      </c>
      <c r="I373" s="61" t="s">
        <v>96</v>
      </c>
    </row>
    <row r="374" spans="2:9" ht="48" x14ac:dyDescent="0.2">
      <c r="B374" s="51">
        <v>1</v>
      </c>
      <c r="C374" s="52" t="s">
        <v>149</v>
      </c>
      <c r="D374" s="53" t="s">
        <v>101</v>
      </c>
      <c r="E374" s="584">
        <v>0.3</v>
      </c>
      <c r="F374" s="585"/>
      <c r="G374" s="62">
        <v>31550</v>
      </c>
      <c r="H374" s="63">
        <f>G374*E374</f>
        <v>9465</v>
      </c>
      <c r="I374" s="579">
        <f>SUM(H374:H375)</f>
        <v>9465</v>
      </c>
    </row>
    <row r="375" spans="2:9" ht="15" thickBot="1" x14ac:dyDescent="0.25">
      <c r="B375" s="64">
        <v>2</v>
      </c>
      <c r="C375" s="65" t="s">
        <v>102</v>
      </c>
      <c r="D375" s="66"/>
      <c r="E375" s="581"/>
      <c r="F375" s="581"/>
      <c r="G375" s="67"/>
      <c r="H375" s="68">
        <f>G375*E375</f>
        <v>0</v>
      </c>
      <c r="I375" s="580"/>
    </row>
    <row r="376" spans="2:9" ht="15.75" thickBot="1" x14ac:dyDescent="0.25">
      <c r="B376" s="61" t="s">
        <v>90</v>
      </c>
      <c r="C376" s="61" t="s">
        <v>103</v>
      </c>
      <c r="D376" s="165" t="s">
        <v>92</v>
      </c>
      <c r="E376" s="586" t="s">
        <v>2</v>
      </c>
      <c r="F376" s="587"/>
      <c r="G376" s="168" t="s">
        <v>94</v>
      </c>
      <c r="H376" s="61" t="s">
        <v>95</v>
      </c>
      <c r="I376" s="61" t="s">
        <v>96</v>
      </c>
    </row>
    <row r="377" spans="2:9" ht="23.45" customHeight="1" thickBot="1" x14ac:dyDescent="0.25">
      <c r="B377" s="51">
        <v>1</v>
      </c>
      <c r="C377" s="52" t="s">
        <v>104</v>
      </c>
      <c r="D377" s="53" t="s">
        <v>352</v>
      </c>
      <c r="E377" s="588">
        <v>0.05</v>
      </c>
      <c r="F377" s="589"/>
      <c r="G377" s="57">
        <f>I374</f>
        <v>9465</v>
      </c>
      <c r="H377" s="71">
        <f>E377*G377</f>
        <v>473.25</v>
      </c>
      <c r="I377" s="579">
        <f>SUM(H377:H379)</f>
        <v>473.25</v>
      </c>
    </row>
    <row r="378" spans="2:9" ht="15.75" thickBot="1" x14ac:dyDescent="0.25">
      <c r="B378" s="64">
        <v>2</v>
      </c>
      <c r="C378" s="72"/>
      <c r="D378" s="58"/>
      <c r="E378" s="588"/>
      <c r="F378" s="589"/>
      <c r="G378" s="57"/>
      <c r="H378" s="71">
        <f t="shared" ref="H378:H379" si="18">E378*G378</f>
        <v>0</v>
      </c>
      <c r="I378" s="580"/>
    </row>
    <row r="379" spans="2:9" ht="15.75" thickBot="1" x14ac:dyDescent="0.25">
      <c r="B379" s="64">
        <v>3</v>
      </c>
      <c r="C379" s="74"/>
      <c r="D379" s="58"/>
      <c r="E379" s="590"/>
      <c r="F379" s="591"/>
      <c r="G379" s="75"/>
      <c r="H379" s="71">
        <f t="shared" si="18"/>
        <v>0</v>
      </c>
      <c r="I379" s="580"/>
    </row>
    <row r="380" spans="2:9" ht="15.75" thickBot="1" x14ac:dyDescent="0.25">
      <c r="B380" s="61" t="s">
        <v>90</v>
      </c>
      <c r="C380" s="61" t="s">
        <v>106</v>
      </c>
      <c r="D380" s="61" t="s">
        <v>92</v>
      </c>
      <c r="E380" s="582" t="s">
        <v>2</v>
      </c>
      <c r="F380" s="583"/>
      <c r="G380" s="61" t="s">
        <v>94</v>
      </c>
      <c r="H380" s="61" t="s">
        <v>99</v>
      </c>
      <c r="I380" s="61" t="s">
        <v>96</v>
      </c>
    </row>
    <row r="381" spans="2:9" x14ac:dyDescent="0.2">
      <c r="B381" s="51">
        <v>1</v>
      </c>
      <c r="C381" s="52"/>
      <c r="D381" s="53"/>
      <c r="E381" s="577"/>
      <c r="F381" s="578"/>
      <c r="G381" s="62"/>
      <c r="H381" s="63">
        <f>G381*E381</f>
        <v>0</v>
      </c>
      <c r="I381" s="579">
        <f>SUM(H381:H382)</f>
        <v>0</v>
      </c>
    </row>
    <row r="382" spans="2:9" ht="15" thickBot="1" x14ac:dyDescent="0.25">
      <c r="B382" s="64">
        <v>2</v>
      </c>
      <c r="C382" s="65" t="s">
        <v>102</v>
      </c>
      <c r="D382" s="66"/>
      <c r="E382" s="581"/>
      <c r="F382" s="581"/>
      <c r="G382" s="67"/>
      <c r="H382" s="68">
        <f>G382*E382</f>
        <v>0</v>
      </c>
      <c r="I382" s="580"/>
    </row>
    <row r="383" spans="2:9" ht="15.75" thickBot="1" x14ac:dyDescent="0.25">
      <c r="B383" s="76"/>
      <c r="C383" s="77" t="s">
        <v>109</v>
      </c>
      <c r="D383" s="78"/>
      <c r="E383" s="592"/>
      <c r="F383" s="593"/>
      <c r="G383" s="79"/>
      <c r="H383" s="80" t="s">
        <v>102</v>
      </c>
      <c r="I383" s="81">
        <f>I365+I374+I377+I381</f>
        <v>22641.25</v>
      </c>
    </row>
    <row r="384" spans="2:9" x14ac:dyDescent="0.2">
      <c r="B384" s="82"/>
      <c r="C384" s="83"/>
      <c r="D384" s="84"/>
      <c r="E384" s="84" t="s">
        <v>110</v>
      </c>
      <c r="F384" s="84"/>
      <c r="G384" s="85"/>
      <c r="H384" s="86"/>
      <c r="I384" s="87"/>
    </row>
    <row r="385" spans="2:9" x14ac:dyDescent="0.2">
      <c r="B385" s="88"/>
      <c r="C385" s="89"/>
      <c r="D385" s="166"/>
      <c r="E385" s="166"/>
      <c r="F385" s="166"/>
      <c r="G385" s="166"/>
      <c r="H385" s="45"/>
      <c r="I385" s="90"/>
    </row>
    <row r="386" spans="2:9" x14ac:dyDescent="0.2">
      <c r="B386" s="88"/>
      <c r="C386" s="91"/>
      <c r="D386" s="45"/>
      <c r="E386" s="45"/>
      <c r="F386" s="166"/>
      <c r="G386" s="166"/>
      <c r="H386" s="45"/>
      <c r="I386" s="92"/>
    </row>
    <row r="387" spans="2:9" x14ac:dyDescent="0.2">
      <c r="B387" s="93"/>
      <c r="C387" s="166"/>
      <c r="D387" s="45"/>
      <c r="E387" s="45"/>
      <c r="F387" s="594" t="s">
        <v>111</v>
      </c>
      <c r="G387" s="594"/>
      <c r="H387" s="594"/>
      <c r="I387" s="94"/>
    </row>
    <row r="388" spans="2:9" x14ac:dyDescent="0.2">
      <c r="B388" s="93"/>
      <c r="C388" s="95"/>
      <c r="D388" s="45"/>
      <c r="E388" s="45"/>
      <c r="F388" s="95"/>
      <c r="G388" s="95"/>
      <c r="H388" s="95"/>
      <c r="I388" s="92"/>
    </row>
    <row r="389" spans="2:9" ht="15.75" thickBot="1" x14ac:dyDescent="0.25">
      <c r="B389" s="96"/>
      <c r="C389" s="97" t="s">
        <v>112</v>
      </c>
      <c r="D389" s="97"/>
      <c r="E389" s="97"/>
      <c r="F389" s="595" t="s">
        <v>113</v>
      </c>
      <c r="G389" s="596"/>
      <c r="H389" s="596"/>
      <c r="I389" s="98"/>
    </row>
    <row r="391" spans="2:9" ht="15" thickBot="1" x14ac:dyDescent="0.25"/>
    <row r="392" spans="2:9" ht="15.75" x14ac:dyDescent="0.2">
      <c r="B392" s="31"/>
      <c r="C392" s="32"/>
      <c r="D392" s="555" t="s">
        <v>0</v>
      </c>
      <c r="E392" s="556"/>
      <c r="F392" s="556"/>
      <c r="G392" s="556"/>
      <c r="H392" s="556"/>
      <c r="I392" s="557"/>
    </row>
    <row r="393" spans="2:9" ht="15.75" x14ac:dyDescent="0.2">
      <c r="B393" s="33"/>
      <c r="C393" s="34"/>
      <c r="D393" s="558"/>
      <c r="E393" s="662"/>
      <c r="F393" s="662"/>
      <c r="G393" s="662"/>
      <c r="H393" s="662"/>
      <c r="I393" s="560"/>
    </row>
    <row r="394" spans="2:9" ht="15.75" x14ac:dyDescent="0.2">
      <c r="B394" s="33"/>
      <c r="C394" s="34"/>
      <c r="D394" s="558"/>
      <c r="E394" s="664"/>
      <c r="F394" s="664"/>
      <c r="G394" s="664"/>
      <c r="H394" s="664"/>
      <c r="I394" s="560"/>
    </row>
    <row r="395" spans="2:9" ht="15.75" x14ac:dyDescent="0.2">
      <c r="B395" s="33"/>
      <c r="C395" s="34"/>
      <c r="D395" s="35" t="s">
        <v>81</v>
      </c>
      <c r="E395" s="125"/>
      <c r="F395" s="125"/>
      <c r="G395" s="125"/>
      <c r="H395" s="125"/>
      <c r="I395" s="34"/>
    </row>
    <row r="396" spans="2:9" ht="15.75" x14ac:dyDescent="0.2">
      <c r="B396" s="33"/>
      <c r="C396" s="34"/>
      <c r="D396" s="35" t="s">
        <v>82</v>
      </c>
      <c r="E396" s="125"/>
      <c r="F396" s="125"/>
      <c r="G396" s="125"/>
      <c r="H396" s="125"/>
      <c r="I396" s="34"/>
    </row>
    <row r="397" spans="2:9" ht="21" thickBot="1" x14ac:dyDescent="0.25">
      <c r="B397" s="37"/>
      <c r="C397" s="38"/>
      <c r="D397" s="39" t="s">
        <v>83</v>
      </c>
      <c r="E397" s="40"/>
      <c r="F397" s="40"/>
      <c r="G397" s="40"/>
      <c r="H397" s="40"/>
      <c r="I397" s="41"/>
    </row>
    <row r="398" spans="2:9" ht="15" x14ac:dyDescent="0.25">
      <c r="B398" s="42" t="s">
        <v>84</v>
      </c>
      <c r="C398" s="118">
        <v>1.1100000000000001</v>
      </c>
      <c r="D398" s="166"/>
      <c r="E398" s="166"/>
      <c r="F398" s="166"/>
      <c r="G398" s="166"/>
      <c r="H398" s="45"/>
      <c r="I398" s="46"/>
    </row>
    <row r="399" spans="2:9" ht="15" thickBot="1" x14ac:dyDescent="0.25">
      <c r="B399" s="47" t="s">
        <v>85</v>
      </c>
      <c r="C399" s="562" t="s">
        <v>300</v>
      </c>
      <c r="D399" s="562"/>
      <c r="E399" s="562"/>
      <c r="F399" s="562"/>
      <c r="G399" s="562"/>
      <c r="H399" s="562"/>
      <c r="I399" s="563"/>
    </row>
    <row r="400" spans="2:9" ht="15.75" thickBot="1" x14ac:dyDescent="0.25">
      <c r="B400" s="564" t="s">
        <v>86</v>
      </c>
      <c r="C400" s="556"/>
      <c r="D400" s="556"/>
      <c r="E400" s="556"/>
      <c r="F400" s="556"/>
      <c r="G400" s="556"/>
      <c r="H400" s="556"/>
      <c r="I400" s="557"/>
    </row>
    <row r="401" spans="2:9" x14ac:dyDescent="0.2">
      <c r="B401" s="565" t="s">
        <v>87</v>
      </c>
      <c r="C401" s="567" t="s">
        <v>303</v>
      </c>
      <c r="D401" s="568"/>
      <c r="E401" s="568"/>
      <c r="F401" s="571" t="s">
        <v>88</v>
      </c>
      <c r="G401" s="573" t="s">
        <v>153</v>
      </c>
      <c r="H401" s="571" t="s">
        <v>158</v>
      </c>
      <c r="I401" s="575" t="s">
        <v>350</v>
      </c>
    </row>
    <row r="402" spans="2:9" ht="15" thickBot="1" x14ac:dyDescent="0.25">
      <c r="B402" s="566"/>
      <c r="C402" s="657"/>
      <c r="D402" s="658"/>
      <c r="E402" s="658"/>
      <c r="F402" s="572"/>
      <c r="G402" s="574"/>
      <c r="H402" s="572"/>
      <c r="I402" s="576"/>
    </row>
    <row r="403" spans="2:9" ht="15" thickBot="1" x14ac:dyDescent="0.25">
      <c r="B403" s="48" t="s">
        <v>90</v>
      </c>
      <c r="C403" s="49" t="s">
        <v>91</v>
      </c>
      <c r="D403" s="49" t="s">
        <v>92</v>
      </c>
      <c r="E403" s="49" t="s">
        <v>2</v>
      </c>
      <c r="F403" s="49" t="s">
        <v>93</v>
      </c>
      <c r="G403" s="49" t="s">
        <v>94</v>
      </c>
      <c r="H403" s="49" t="s">
        <v>95</v>
      </c>
      <c r="I403" s="50" t="s">
        <v>96</v>
      </c>
    </row>
    <row r="404" spans="2:9" x14ac:dyDescent="0.2">
      <c r="B404" s="51">
        <v>1</v>
      </c>
      <c r="C404" s="52" t="s">
        <v>150</v>
      </c>
      <c r="D404" s="53" t="s">
        <v>153</v>
      </c>
      <c r="E404" s="100">
        <v>1</v>
      </c>
      <c r="F404" s="126">
        <v>0</v>
      </c>
      <c r="G404" s="113">
        <v>21000</v>
      </c>
      <c r="H404" s="57">
        <f t="shared" ref="H404:H411" si="19">(E404*G404)+(E404*G404*F404)</f>
        <v>21000</v>
      </c>
      <c r="I404" s="580">
        <f>SUM(H404:H411)</f>
        <v>38853</v>
      </c>
    </row>
    <row r="405" spans="2:9" x14ac:dyDescent="0.2">
      <c r="B405" s="51">
        <v>2</v>
      </c>
      <c r="C405" s="52" t="s">
        <v>151</v>
      </c>
      <c r="D405" s="58" t="s">
        <v>26</v>
      </c>
      <c r="E405" s="105">
        <v>3</v>
      </c>
      <c r="F405" s="126">
        <v>0.05</v>
      </c>
      <c r="G405" s="113">
        <v>1900</v>
      </c>
      <c r="H405" s="57">
        <f t="shared" si="19"/>
        <v>5985</v>
      </c>
      <c r="I405" s="580"/>
    </row>
    <row r="406" spans="2:9" ht="24" x14ac:dyDescent="0.2">
      <c r="B406" s="51">
        <v>3</v>
      </c>
      <c r="C406" s="52" t="s">
        <v>205</v>
      </c>
      <c r="D406" s="58" t="s">
        <v>153</v>
      </c>
      <c r="E406" s="105">
        <v>1</v>
      </c>
      <c r="F406" s="126">
        <v>0</v>
      </c>
      <c r="G406" s="113">
        <v>2000</v>
      </c>
      <c r="H406" s="57">
        <f t="shared" si="19"/>
        <v>2000</v>
      </c>
      <c r="I406" s="580"/>
    </row>
    <row r="407" spans="2:9" ht="24" x14ac:dyDescent="0.2">
      <c r="B407" s="51">
        <v>4</v>
      </c>
      <c r="C407" s="52" t="s">
        <v>199</v>
      </c>
      <c r="D407" s="58" t="s">
        <v>153</v>
      </c>
      <c r="E407" s="105">
        <v>1</v>
      </c>
      <c r="F407" s="126">
        <v>0.05</v>
      </c>
      <c r="G407" s="56">
        <v>5500</v>
      </c>
      <c r="H407" s="57">
        <f t="shared" si="19"/>
        <v>5775</v>
      </c>
      <c r="I407" s="580"/>
    </row>
    <row r="408" spans="2:9" ht="24" x14ac:dyDescent="0.2">
      <c r="B408" s="51">
        <v>5</v>
      </c>
      <c r="C408" s="52" t="s">
        <v>200</v>
      </c>
      <c r="D408" s="58" t="s">
        <v>153</v>
      </c>
      <c r="E408" s="105">
        <v>2</v>
      </c>
      <c r="F408" s="126">
        <v>0</v>
      </c>
      <c r="G408" s="56">
        <v>1100</v>
      </c>
      <c r="H408" s="57">
        <f t="shared" si="19"/>
        <v>2200</v>
      </c>
      <c r="I408" s="580"/>
    </row>
    <row r="409" spans="2:9" ht="36" x14ac:dyDescent="0.2">
      <c r="B409" s="51">
        <v>6</v>
      </c>
      <c r="C409" s="52" t="s">
        <v>201</v>
      </c>
      <c r="D409" s="58" t="s">
        <v>153</v>
      </c>
      <c r="E409" s="105">
        <v>2</v>
      </c>
      <c r="F409" s="126">
        <v>0</v>
      </c>
      <c r="G409" s="56">
        <v>600</v>
      </c>
      <c r="H409" s="57">
        <f t="shared" si="19"/>
        <v>1200</v>
      </c>
      <c r="I409" s="580"/>
    </row>
    <row r="410" spans="2:9" x14ac:dyDescent="0.2">
      <c r="B410" s="51">
        <v>7</v>
      </c>
      <c r="C410" s="52" t="s">
        <v>152</v>
      </c>
      <c r="D410" s="58" t="s">
        <v>144</v>
      </c>
      <c r="E410" s="105">
        <v>0.03</v>
      </c>
      <c r="F410" s="129">
        <v>0.05</v>
      </c>
      <c r="G410" s="56">
        <v>22000</v>
      </c>
      <c r="H410" s="57">
        <f t="shared" si="19"/>
        <v>693</v>
      </c>
      <c r="I410" s="580"/>
    </row>
    <row r="411" spans="2:9" ht="15" thickBot="1" x14ac:dyDescent="0.25">
      <c r="B411" s="51">
        <v>8</v>
      </c>
      <c r="C411" s="52"/>
      <c r="D411" s="58"/>
      <c r="E411" s="105"/>
      <c r="F411" s="129"/>
      <c r="G411" s="56"/>
      <c r="H411" s="57">
        <f t="shared" si="19"/>
        <v>0</v>
      </c>
      <c r="I411" s="580"/>
    </row>
    <row r="412" spans="2:9" ht="15.75" thickBot="1" x14ac:dyDescent="0.25">
      <c r="B412" s="61" t="s">
        <v>90</v>
      </c>
      <c r="C412" s="61" t="s">
        <v>97</v>
      </c>
      <c r="D412" s="61" t="s">
        <v>92</v>
      </c>
      <c r="E412" s="582" t="s">
        <v>2</v>
      </c>
      <c r="F412" s="583"/>
      <c r="G412" s="61" t="s">
        <v>98</v>
      </c>
      <c r="H412" s="61" t="s">
        <v>99</v>
      </c>
      <c r="I412" s="61" t="s">
        <v>96</v>
      </c>
    </row>
    <row r="413" spans="2:9" ht="48" x14ac:dyDescent="0.2">
      <c r="B413" s="51">
        <v>1</v>
      </c>
      <c r="C413" s="52" t="s">
        <v>149</v>
      </c>
      <c r="D413" s="53" t="s">
        <v>101</v>
      </c>
      <c r="E413" s="584">
        <v>2</v>
      </c>
      <c r="F413" s="585"/>
      <c r="G413" s="62">
        <v>31550</v>
      </c>
      <c r="H413" s="63">
        <f>G413*E413</f>
        <v>63100</v>
      </c>
      <c r="I413" s="579">
        <f>SUM(H413:H414)</f>
        <v>63100</v>
      </c>
    </row>
    <row r="414" spans="2:9" ht="15" thickBot="1" x14ac:dyDescent="0.25">
      <c r="B414" s="64">
        <v>2</v>
      </c>
      <c r="C414" s="65" t="s">
        <v>102</v>
      </c>
      <c r="D414" s="66"/>
      <c r="E414" s="581"/>
      <c r="F414" s="581"/>
      <c r="G414" s="67"/>
      <c r="H414" s="68">
        <f>G414*E414</f>
        <v>0</v>
      </c>
      <c r="I414" s="580"/>
    </row>
    <row r="415" spans="2:9" ht="15.75" thickBot="1" x14ac:dyDescent="0.25">
      <c r="B415" s="61" t="s">
        <v>90</v>
      </c>
      <c r="C415" s="61" t="s">
        <v>103</v>
      </c>
      <c r="D415" s="165" t="s">
        <v>92</v>
      </c>
      <c r="E415" s="586" t="s">
        <v>2</v>
      </c>
      <c r="F415" s="587"/>
      <c r="G415" s="168" t="s">
        <v>94</v>
      </c>
      <c r="H415" s="61" t="s">
        <v>95</v>
      </c>
      <c r="I415" s="61" t="s">
        <v>96</v>
      </c>
    </row>
    <row r="416" spans="2:9" ht="23.45" customHeight="1" thickBot="1" x14ac:dyDescent="0.25">
      <c r="B416" s="51">
        <v>1</v>
      </c>
      <c r="C416" s="52" t="s">
        <v>104</v>
      </c>
      <c r="D416" s="53" t="s">
        <v>352</v>
      </c>
      <c r="E416" s="588">
        <v>0.05</v>
      </c>
      <c r="F416" s="589"/>
      <c r="G416" s="57">
        <f>I413</f>
        <v>63100</v>
      </c>
      <c r="H416" s="71">
        <f>E416*G416</f>
        <v>3155</v>
      </c>
      <c r="I416" s="579">
        <f>SUM(H416:H418)</f>
        <v>3155</v>
      </c>
    </row>
    <row r="417" spans="2:9" ht="15.75" thickBot="1" x14ac:dyDescent="0.25">
      <c r="B417" s="64">
        <v>2</v>
      </c>
      <c r="C417" s="72"/>
      <c r="D417" s="58"/>
      <c r="E417" s="588"/>
      <c r="F417" s="589"/>
      <c r="G417" s="57"/>
      <c r="H417" s="71">
        <f t="shared" ref="H417:H418" si="20">E417*G417</f>
        <v>0</v>
      </c>
      <c r="I417" s="580"/>
    </row>
    <row r="418" spans="2:9" ht="15.75" thickBot="1" x14ac:dyDescent="0.25">
      <c r="B418" s="64">
        <v>3</v>
      </c>
      <c r="C418" s="74"/>
      <c r="D418" s="58"/>
      <c r="E418" s="590"/>
      <c r="F418" s="591"/>
      <c r="G418" s="75"/>
      <c r="H418" s="71">
        <f t="shared" si="20"/>
        <v>0</v>
      </c>
      <c r="I418" s="580"/>
    </row>
    <row r="419" spans="2:9" ht="15.75" thickBot="1" x14ac:dyDescent="0.25">
      <c r="B419" s="61" t="s">
        <v>90</v>
      </c>
      <c r="C419" s="61" t="s">
        <v>106</v>
      </c>
      <c r="D419" s="61" t="s">
        <v>92</v>
      </c>
      <c r="E419" s="582" t="s">
        <v>2</v>
      </c>
      <c r="F419" s="583"/>
      <c r="G419" s="61" t="s">
        <v>94</v>
      </c>
      <c r="H419" s="61" t="s">
        <v>99</v>
      </c>
      <c r="I419" s="61" t="s">
        <v>96</v>
      </c>
    </row>
    <row r="420" spans="2:9" x14ac:dyDescent="0.2">
      <c r="B420" s="51">
        <v>1</v>
      </c>
      <c r="C420" s="52"/>
      <c r="D420" s="53"/>
      <c r="E420" s="577"/>
      <c r="F420" s="578"/>
      <c r="G420" s="62"/>
      <c r="H420" s="63">
        <f>G420*E420</f>
        <v>0</v>
      </c>
      <c r="I420" s="579">
        <f>SUM(H420:H421)</f>
        <v>0</v>
      </c>
    </row>
    <row r="421" spans="2:9" ht="15" thickBot="1" x14ac:dyDescent="0.25">
      <c r="B421" s="64">
        <v>2</v>
      </c>
      <c r="C421" s="65" t="s">
        <v>102</v>
      </c>
      <c r="D421" s="66"/>
      <c r="E421" s="581"/>
      <c r="F421" s="581"/>
      <c r="G421" s="67"/>
      <c r="H421" s="68">
        <f>G421*E421</f>
        <v>0</v>
      </c>
      <c r="I421" s="580"/>
    </row>
    <row r="422" spans="2:9" ht="15.75" thickBot="1" x14ac:dyDescent="0.25">
      <c r="B422" s="76"/>
      <c r="C422" s="77" t="s">
        <v>109</v>
      </c>
      <c r="D422" s="78"/>
      <c r="E422" s="592"/>
      <c r="F422" s="593"/>
      <c r="G422" s="79"/>
      <c r="H422" s="80" t="s">
        <v>102</v>
      </c>
      <c r="I422" s="81">
        <f>I404+I413+I416+I420</f>
        <v>105108</v>
      </c>
    </row>
    <row r="423" spans="2:9" x14ac:dyDescent="0.2">
      <c r="B423" s="82"/>
      <c r="C423" s="83"/>
      <c r="D423" s="84"/>
      <c r="E423" s="84" t="s">
        <v>110</v>
      </c>
      <c r="F423" s="84"/>
      <c r="G423" s="85"/>
      <c r="H423" s="86"/>
      <c r="I423" s="87"/>
    </row>
    <row r="424" spans="2:9" x14ac:dyDescent="0.2">
      <c r="B424" s="88"/>
      <c r="C424" s="89"/>
      <c r="D424" s="166"/>
      <c r="E424" s="166"/>
      <c r="F424" s="166"/>
      <c r="G424" s="166"/>
      <c r="H424" s="45"/>
      <c r="I424" s="90"/>
    </row>
    <row r="425" spans="2:9" x14ac:dyDescent="0.2">
      <c r="B425" s="88"/>
      <c r="C425" s="91"/>
      <c r="D425" s="45"/>
      <c r="E425" s="45"/>
      <c r="F425" s="166"/>
      <c r="G425" s="166"/>
      <c r="H425" s="45"/>
      <c r="I425" s="92"/>
    </row>
    <row r="426" spans="2:9" x14ac:dyDescent="0.2">
      <c r="B426" s="93"/>
      <c r="C426" s="166"/>
      <c r="D426" s="45"/>
      <c r="E426" s="45"/>
      <c r="F426" s="594" t="s">
        <v>111</v>
      </c>
      <c r="G426" s="594"/>
      <c r="H426" s="594"/>
      <c r="I426" s="94"/>
    </row>
    <row r="427" spans="2:9" x14ac:dyDescent="0.2">
      <c r="B427" s="93"/>
      <c r="C427" s="95"/>
      <c r="D427" s="45"/>
      <c r="E427" s="45"/>
      <c r="F427" s="95"/>
      <c r="G427" s="95"/>
      <c r="H427" s="95"/>
      <c r="I427" s="92"/>
    </row>
    <row r="428" spans="2:9" ht="15.75" thickBot="1" x14ac:dyDescent="0.25">
      <c r="B428" s="96"/>
      <c r="C428" s="97" t="s">
        <v>112</v>
      </c>
      <c r="D428" s="97"/>
      <c r="E428" s="97"/>
      <c r="F428" s="595" t="s">
        <v>113</v>
      </c>
      <c r="G428" s="596"/>
      <c r="H428" s="596"/>
      <c r="I428" s="98"/>
    </row>
    <row r="430" spans="2:9" ht="15" thickBot="1" x14ac:dyDescent="0.25"/>
    <row r="431" spans="2:9" ht="15.75" x14ac:dyDescent="0.2">
      <c r="B431" s="31"/>
      <c r="C431" s="32"/>
      <c r="D431" s="555" t="s">
        <v>0</v>
      </c>
      <c r="E431" s="556"/>
      <c r="F431" s="556"/>
      <c r="G431" s="556"/>
      <c r="H431" s="556"/>
      <c r="I431" s="557"/>
    </row>
    <row r="432" spans="2:9" ht="15.75" x14ac:dyDescent="0.2">
      <c r="B432" s="33"/>
      <c r="C432" s="34"/>
      <c r="D432" s="558"/>
      <c r="E432" s="662"/>
      <c r="F432" s="662"/>
      <c r="G432" s="662"/>
      <c r="H432" s="662"/>
      <c r="I432" s="560"/>
    </row>
    <row r="433" spans="2:9" ht="15.75" x14ac:dyDescent="0.2">
      <c r="B433" s="33"/>
      <c r="C433" s="34"/>
      <c r="D433" s="558"/>
      <c r="E433" s="664"/>
      <c r="F433" s="664"/>
      <c r="G433" s="664"/>
      <c r="H433" s="664"/>
      <c r="I433" s="560"/>
    </row>
    <row r="434" spans="2:9" ht="15.75" x14ac:dyDescent="0.2">
      <c r="B434" s="33"/>
      <c r="C434" s="34"/>
      <c r="D434" s="35" t="s">
        <v>81</v>
      </c>
      <c r="E434" s="125"/>
      <c r="F434" s="125"/>
      <c r="G434" s="125"/>
      <c r="H434" s="125"/>
      <c r="I434" s="34"/>
    </row>
    <row r="435" spans="2:9" ht="15.75" x14ac:dyDescent="0.2">
      <c r="B435" s="33"/>
      <c r="C435" s="34"/>
      <c r="D435" s="35" t="s">
        <v>82</v>
      </c>
      <c r="E435" s="125"/>
      <c r="F435" s="125"/>
      <c r="G435" s="125"/>
      <c r="H435" s="125"/>
      <c r="I435" s="34"/>
    </row>
    <row r="436" spans="2:9" ht="21" thickBot="1" x14ac:dyDescent="0.25">
      <c r="B436" s="37"/>
      <c r="C436" s="38"/>
      <c r="D436" s="39" t="s">
        <v>83</v>
      </c>
      <c r="E436" s="40"/>
      <c r="F436" s="40"/>
      <c r="G436" s="40"/>
      <c r="H436" s="40"/>
      <c r="I436" s="41"/>
    </row>
    <row r="437" spans="2:9" ht="15" x14ac:dyDescent="0.25">
      <c r="B437" s="42" t="s">
        <v>84</v>
      </c>
      <c r="C437" s="118">
        <v>1.1200000000000001</v>
      </c>
      <c r="D437" s="166"/>
      <c r="E437" s="166"/>
      <c r="F437" s="166"/>
      <c r="G437" s="166"/>
      <c r="H437" s="45"/>
      <c r="I437" s="46"/>
    </row>
    <row r="438" spans="2:9" ht="15" thickBot="1" x14ac:dyDescent="0.25">
      <c r="B438" s="47" t="s">
        <v>85</v>
      </c>
      <c r="C438" s="562" t="s">
        <v>304</v>
      </c>
      <c r="D438" s="562"/>
      <c r="E438" s="562"/>
      <c r="F438" s="562"/>
      <c r="G438" s="562"/>
      <c r="H438" s="562"/>
      <c r="I438" s="563"/>
    </row>
    <row r="439" spans="2:9" ht="15.75" thickBot="1" x14ac:dyDescent="0.25">
      <c r="B439" s="564" t="s">
        <v>86</v>
      </c>
      <c r="C439" s="556"/>
      <c r="D439" s="556"/>
      <c r="E439" s="556"/>
      <c r="F439" s="556"/>
      <c r="G439" s="556"/>
      <c r="H439" s="556"/>
      <c r="I439" s="557"/>
    </row>
    <row r="440" spans="2:9" ht="22.5" customHeight="1" x14ac:dyDescent="0.2">
      <c r="B440" s="565" t="s">
        <v>87</v>
      </c>
      <c r="C440" s="567" t="s">
        <v>305</v>
      </c>
      <c r="D440" s="568"/>
      <c r="E440" s="568"/>
      <c r="F440" s="571" t="s">
        <v>88</v>
      </c>
      <c r="G440" s="573" t="s">
        <v>8</v>
      </c>
      <c r="H440" s="571" t="s">
        <v>158</v>
      </c>
      <c r="I440" s="575" t="s">
        <v>350</v>
      </c>
    </row>
    <row r="441" spans="2:9" ht="25.5" customHeight="1" thickBot="1" x14ac:dyDescent="0.25">
      <c r="B441" s="566"/>
      <c r="C441" s="657"/>
      <c r="D441" s="658"/>
      <c r="E441" s="658"/>
      <c r="F441" s="572"/>
      <c r="G441" s="574"/>
      <c r="H441" s="572"/>
      <c r="I441" s="576"/>
    </row>
    <row r="442" spans="2:9" ht="15" thickBot="1" x14ac:dyDescent="0.25">
      <c r="B442" s="48" t="s">
        <v>90</v>
      </c>
      <c r="C442" s="49" t="s">
        <v>91</v>
      </c>
      <c r="D442" s="49" t="s">
        <v>92</v>
      </c>
      <c r="E442" s="49" t="s">
        <v>2</v>
      </c>
      <c r="F442" s="49" t="s">
        <v>93</v>
      </c>
      <c r="G442" s="49" t="s">
        <v>94</v>
      </c>
      <c r="H442" s="49" t="s">
        <v>95</v>
      </c>
      <c r="I442" s="50" t="s">
        <v>96</v>
      </c>
    </row>
    <row r="443" spans="2:9" x14ac:dyDescent="0.2">
      <c r="B443" s="51">
        <v>1</v>
      </c>
      <c r="C443" s="52" t="s">
        <v>219</v>
      </c>
      <c r="D443" s="53" t="s">
        <v>144</v>
      </c>
      <c r="E443" s="100">
        <v>0.3</v>
      </c>
      <c r="F443" s="126">
        <v>0.05</v>
      </c>
      <c r="G443" s="56">
        <v>30720</v>
      </c>
      <c r="H443" s="57">
        <f t="shared" ref="H443:H450" si="21">(E443*G443)+(E443*G443*F443)</f>
        <v>9676.7999999999993</v>
      </c>
      <c r="I443" s="580">
        <f>SUM(H443:H450)</f>
        <v>9676.7999999999993</v>
      </c>
    </row>
    <row r="444" spans="2:9" x14ac:dyDescent="0.2">
      <c r="B444" s="51">
        <v>2</v>
      </c>
      <c r="C444" s="52"/>
      <c r="D444" s="58"/>
      <c r="E444" s="105"/>
      <c r="F444" s="126"/>
      <c r="G444" s="113"/>
      <c r="H444" s="57">
        <f t="shared" si="21"/>
        <v>0</v>
      </c>
      <c r="I444" s="580"/>
    </row>
    <row r="445" spans="2:9" x14ac:dyDescent="0.2">
      <c r="B445" s="51">
        <v>3</v>
      </c>
      <c r="C445" s="52"/>
      <c r="D445" s="58"/>
      <c r="E445" s="105"/>
      <c r="F445" s="126"/>
      <c r="G445" s="113"/>
      <c r="H445" s="57">
        <f t="shared" si="21"/>
        <v>0</v>
      </c>
      <c r="I445" s="580"/>
    </row>
    <row r="446" spans="2:9" x14ac:dyDescent="0.2">
      <c r="B446" s="51">
        <v>4</v>
      </c>
      <c r="C446" s="52"/>
      <c r="D446" s="58"/>
      <c r="E446" s="105"/>
      <c r="F446" s="126"/>
      <c r="G446" s="56"/>
      <c r="H446" s="57">
        <f t="shared" si="21"/>
        <v>0</v>
      </c>
      <c r="I446" s="580"/>
    </row>
    <row r="447" spans="2:9" x14ac:dyDescent="0.2">
      <c r="B447" s="51">
        <v>5</v>
      </c>
      <c r="C447" s="52"/>
      <c r="D447" s="58"/>
      <c r="E447" s="105"/>
      <c r="F447" s="126"/>
      <c r="G447" s="56"/>
      <c r="H447" s="57">
        <f t="shared" si="21"/>
        <v>0</v>
      </c>
      <c r="I447" s="580"/>
    </row>
    <row r="448" spans="2:9" x14ac:dyDescent="0.2">
      <c r="B448" s="51">
        <v>6</v>
      </c>
      <c r="C448" s="52"/>
      <c r="D448" s="58"/>
      <c r="E448" s="105"/>
      <c r="F448" s="126"/>
      <c r="G448" s="56"/>
      <c r="H448" s="57">
        <f t="shared" si="21"/>
        <v>0</v>
      </c>
      <c r="I448" s="580"/>
    </row>
    <row r="449" spans="2:9" x14ac:dyDescent="0.2">
      <c r="B449" s="51">
        <v>7</v>
      </c>
      <c r="C449" s="52"/>
      <c r="D449" s="58"/>
      <c r="E449" s="105"/>
      <c r="F449" s="129"/>
      <c r="G449" s="56"/>
      <c r="H449" s="57">
        <f t="shared" si="21"/>
        <v>0</v>
      </c>
      <c r="I449" s="580"/>
    </row>
    <row r="450" spans="2:9" ht="15" thickBot="1" x14ac:dyDescent="0.25">
      <c r="B450" s="51">
        <v>8</v>
      </c>
      <c r="C450" s="52"/>
      <c r="D450" s="58"/>
      <c r="E450" s="105"/>
      <c r="F450" s="129"/>
      <c r="G450" s="56"/>
      <c r="H450" s="57">
        <f t="shared" si="21"/>
        <v>0</v>
      </c>
      <c r="I450" s="580"/>
    </row>
    <row r="451" spans="2:9" ht="15.75" thickBot="1" x14ac:dyDescent="0.25">
      <c r="B451" s="61" t="s">
        <v>90</v>
      </c>
      <c r="C451" s="61" t="s">
        <v>97</v>
      </c>
      <c r="D451" s="61" t="s">
        <v>92</v>
      </c>
      <c r="E451" s="582" t="s">
        <v>2</v>
      </c>
      <c r="F451" s="583"/>
      <c r="G451" s="61" t="s">
        <v>98</v>
      </c>
      <c r="H451" s="61" t="s">
        <v>99</v>
      </c>
      <c r="I451" s="61" t="s">
        <v>96</v>
      </c>
    </row>
    <row r="452" spans="2:9" ht="36" x14ac:dyDescent="0.2">
      <c r="B452" s="51">
        <v>1</v>
      </c>
      <c r="C452" s="52" t="s">
        <v>351</v>
      </c>
      <c r="D452" s="53" t="s">
        <v>101</v>
      </c>
      <c r="E452" s="584">
        <v>0.9819485714285715</v>
      </c>
      <c r="F452" s="585"/>
      <c r="G452" s="62">
        <v>31550</v>
      </c>
      <c r="H452" s="63">
        <f>G452*E452</f>
        <v>30980.47742857143</v>
      </c>
      <c r="I452" s="579">
        <f>SUM(H452:H453)</f>
        <v>30980.47742857143</v>
      </c>
    </row>
    <row r="453" spans="2:9" ht="15" thickBot="1" x14ac:dyDescent="0.25">
      <c r="B453" s="64">
        <v>2</v>
      </c>
      <c r="C453" s="65" t="s">
        <v>102</v>
      </c>
      <c r="D453" s="66"/>
      <c r="E453" s="581"/>
      <c r="F453" s="581"/>
      <c r="G453" s="67"/>
      <c r="H453" s="68">
        <f>G453*E453</f>
        <v>0</v>
      </c>
      <c r="I453" s="580"/>
    </row>
    <row r="454" spans="2:9" ht="15.75" thickBot="1" x14ac:dyDescent="0.25">
      <c r="B454" s="61" t="s">
        <v>90</v>
      </c>
      <c r="C454" s="61" t="s">
        <v>103</v>
      </c>
      <c r="D454" s="165" t="s">
        <v>92</v>
      </c>
      <c r="E454" s="586" t="s">
        <v>2</v>
      </c>
      <c r="F454" s="587"/>
      <c r="G454" s="168" t="s">
        <v>94</v>
      </c>
      <c r="H454" s="61" t="s">
        <v>95</v>
      </c>
      <c r="I454" s="61" t="s">
        <v>96</v>
      </c>
    </row>
    <row r="455" spans="2:9" ht="23.45" customHeight="1" thickBot="1" x14ac:dyDescent="0.25">
      <c r="B455" s="51">
        <v>1</v>
      </c>
      <c r="C455" s="52" t="s">
        <v>104</v>
      </c>
      <c r="D455" s="53" t="s">
        <v>352</v>
      </c>
      <c r="E455" s="588">
        <v>0.05</v>
      </c>
      <c r="F455" s="589"/>
      <c r="G455" s="57">
        <f>I452</f>
        <v>30980.47742857143</v>
      </c>
      <c r="H455" s="71">
        <f>E455*G455</f>
        <v>1549.0238714285715</v>
      </c>
      <c r="I455" s="579">
        <f>SUM(H455:H457)</f>
        <v>4049.0238714285715</v>
      </c>
    </row>
    <row r="456" spans="2:9" ht="15.75" thickBot="1" x14ac:dyDescent="0.25">
      <c r="B456" s="64">
        <v>2</v>
      </c>
      <c r="C456" s="72" t="s">
        <v>135</v>
      </c>
      <c r="D456" s="58" t="s">
        <v>256</v>
      </c>
      <c r="E456" s="588">
        <v>1</v>
      </c>
      <c r="F456" s="589"/>
      <c r="G456" s="57">
        <v>1600</v>
      </c>
      <c r="H456" s="71">
        <f t="shared" ref="H456:H457" si="22">E456*G456</f>
        <v>1600</v>
      </c>
      <c r="I456" s="580"/>
    </row>
    <row r="457" spans="2:9" ht="15.75" thickBot="1" x14ac:dyDescent="0.25">
      <c r="B457" s="64">
        <v>3</v>
      </c>
      <c r="C457" s="74" t="s">
        <v>134</v>
      </c>
      <c r="D457" s="58" t="s">
        <v>256</v>
      </c>
      <c r="E457" s="590">
        <v>1</v>
      </c>
      <c r="F457" s="591"/>
      <c r="G457" s="75">
        <v>900</v>
      </c>
      <c r="H457" s="71">
        <f t="shared" si="22"/>
        <v>900</v>
      </c>
      <c r="I457" s="580"/>
    </row>
    <row r="458" spans="2:9" ht="15.75" thickBot="1" x14ac:dyDescent="0.25">
      <c r="B458" s="61" t="s">
        <v>90</v>
      </c>
      <c r="C458" s="61" t="s">
        <v>106</v>
      </c>
      <c r="D458" s="61" t="s">
        <v>92</v>
      </c>
      <c r="E458" s="582" t="s">
        <v>2</v>
      </c>
      <c r="F458" s="583"/>
      <c r="G458" s="61" t="s">
        <v>94</v>
      </c>
      <c r="H458" s="61" t="s">
        <v>99</v>
      </c>
      <c r="I458" s="61" t="s">
        <v>96</v>
      </c>
    </row>
    <row r="459" spans="2:9" x14ac:dyDescent="0.2">
      <c r="B459" s="51">
        <v>1</v>
      </c>
      <c r="C459" s="52"/>
      <c r="D459" s="53"/>
      <c r="E459" s="577"/>
      <c r="F459" s="578"/>
      <c r="G459" s="62"/>
      <c r="H459" s="63">
        <f>G459*E459</f>
        <v>0</v>
      </c>
      <c r="I459" s="579">
        <f>SUM(H459:H460)</f>
        <v>0</v>
      </c>
    </row>
    <row r="460" spans="2:9" ht="15" thickBot="1" x14ac:dyDescent="0.25">
      <c r="B460" s="64">
        <v>2</v>
      </c>
      <c r="C460" s="65" t="s">
        <v>102</v>
      </c>
      <c r="D460" s="66"/>
      <c r="E460" s="581"/>
      <c r="F460" s="581"/>
      <c r="G460" s="67"/>
      <c r="H460" s="68">
        <f>G460*E460</f>
        <v>0</v>
      </c>
      <c r="I460" s="580"/>
    </row>
    <row r="461" spans="2:9" ht="15.75" thickBot="1" x14ac:dyDescent="0.25">
      <c r="B461" s="76"/>
      <c r="C461" s="77" t="s">
        <v>109</v>
      </c>
      <c r="D461" s="78"/>
      <c r="E461" s="592"/>
      <c r="F461" s="593"/>
      <c r="G461" s="79"/>
      <c r="H461" s="80" t="s">
        <v>102</v>
      </c>
      <c r="I461" s="81">
        <f>I443+I452+I455+I459</f>
        <v>44706.301299999999</v>
      </c>
    </row>
    <row r="462" spans="2:9" x14ac:dyDescent="0.2">
      <c r="B462" s="82"/>
      <c r="C462" s="83"/>
      <c r="D462" s="84"/>
      <c r="E462" s="84" t="s">
        <v>110</v>
      </c>
      <c r="F462" s="84"/>
      <c r="G462" s="85"/>
      <c r="H462" s="86"/>
      <c r="I462" s="87"/>
    </row>
    <row r="463" spans="2:9" x14ac:dyDescent="0.2">
      <c r="B463" s="88"/>
      <c r="C463" s="89"/>
      <c r="D463" s="166"/>
      <c r="E463" s="166"/>
      <c r="F463" s="166"/>
      <c r="G463" s="166"/>
      <c r="H463" s="45"/>
      <c r="I463" s="90"/>
    </row>
    <row r="464" spans="2:9" x14ac:dyDescent="0.2">
      <c r="B464" s="88"/>
      <c r="C464" s="91"/>
      <c r="D464" s="45"/>
      <c r="E464" s="45"/>
      <c r="F464" s="166"/>
      <c r="G464" s="166"/>
      <c r="H464" s="45"/>
      <c r="I464" s="92"/>
    </row>
    <row r="465" spans="2:9" x14ac:dyDescent="0.2">
      <c r="B465" s="93"/>
      <c r="C465" s="166"/>
      <c r="D465" s="45"/>
      <c r="E465" s="45"/>
      <c r="F465" s="594" t="s">
        <v>111</v>
      </c>
      <c r="G465" s="594"/>
      <c r="H465" s="594"/>
      <c r="I465" s="94"/>
    </row>
    <row r="466" spans="2:9" x14ac:dyDescent="0.2">
      <c r="B466" s="93"/>
      <c r="C466" s="95"/>
      <c r="D466" s="45"/>
      <c r="E466" s="45"/>
      <c r="F466" s="95"/>
      <c r="G466" s="95"/>
      <c r="H466" s="95"/>
      <c r="I466" s="92"/>
    </row>
    <row r="467" spans="2:9" ht="15.75" thickBot="1" x14ac:dyDescent="0.25">
      <c r="B467" s="96"/>
      <c r="C467" s="97" t="s">
        <v>112</v>
      </c>
      <c r="D467" s="97"/>
      <c r="E467" s="97"/>
      <c r="F467" s="595" t="s">
        <v>113</v>
      </c>
      <c r="G467" s="596"/>
      <c r="H467" s="596"/>
      <c r="I467" s="98"/>
    </row>
    <row r="469" spans="2:9" ht="15" thickBot="1" x14ac:dyDescent="0.25"/>
    <row r="470" spans="2:9" ht="15.75" x14ac:dyDescent="0.2">
      <c r="B470" s="31"/>
      <c r="C470" s="32"/>
      <c r="D470" s="555" t="s">
        <v>0</v>
      </c>
      <c r="E470" s="556"/>
      <c r="F470" s="556"/>
      <c r="G470" s="556"/>
      <c r="H470" s="556"/>
      <c r="I470" s="557"/>
    </row>
    <row r="471" spans="2:9" ht="15.75" x14ac:dyDescent="0.2">
      <c r="B471" s="33"/>
      <c r="C471" s="34"/>
      <c r="D471" s="558"/>
      <c r="E471" s="662"/>
      <c r="F471" s="662"/>
      <c r="G471" s="662"/>
      <c r="H471" s="662"/>
      <c r="I471" s="560"/>
    </row>
    <row r="472" spans="2:9" ht="15.75" x14ac:dyDescent="0.2">
      <c r="B472" s="33"/>
      <c r="C472" s="34"/>
      <c r="D472" s="558"/>
      <c r="E472" s="664"/>
      <c r="F472" s="664"/>
      <c r="G472" s="664"/>
      <c r="H472" s="664"/>
      <c r="I472" s="560"/>
    </row>
    <row r="473" spans="2:9" ht="15.75" x14ac:dyDescent="0.2">
      <c r="B473" s="33"/>
      <c r="C473" s="34"/>
      <c r="D473" s="35" t="s">
        <v>81</v>
      </c>
      <c r="E473" s="125"/>
      <c r="F473" s="125"/>
      <c r="G473" s="125"/>
      <c r="H473" s="125"/>
      <c r="I473" s="34"/>
    </row>
    <row r="474" spans="2:9" ht="15.75" x14ac:dyDescent="0.2">
      <c r="B474" s="33"/>
      <c r="C474" s="34"/>
      <c r="D474" s="35" t="s">
        <v>82</v>
      </c>
      <c r="E474" s="125"/>
      <c r="F474" s="125"/>
      <c r="G474" s="125"/>
      <c r="H474" s="125"/>
      <c r="I474" s="34"/>
    </row>
    <row r="475" spans="2:9" ht="21" thickBot="1" x14ac:dyDescent="0.25">
      <c r="B475" s="37"/>
      <c r="C475" s="38"/>
      <c r="D475" s="39" t="s">
        <v>83</v>
      </c>
      <c r="E475" s="40"/>
      <c r="F475" s="40"/>
      <c r="G475" s="40"/>
      <c r="H475" s="40"/>
      <c r="I475" s="41"/>
    </row>
    <row r="476" spans="2:9" ht="15" x14ac:dyDescent="0.25">
      <c r="B476" s="42" t="s">
        <v>84</v>
      </c>
      <c r="C476" s="118">
        <v>1.1299999999999999</v>
      </c>
      <c r="D476" s="166"/>
      <c r="E476" s="166"/>
      <c r="F476" s="166"/>
      <c r="G476" s="166"/>
      <c r="H476" s="45"/>
      <c r="I476" s="46"/>
    </row>
    <row r="477" spans="2:9" ht="15" thickBot="1" x14ac:dyDescent="0.25">
      <c r="B477" s="47" t="s">
        <v>85</v>
      </c>
      <c r="C477" s="562" t="s">
        <v>304</v>
      </c>
      <c r="D477" s="562"/>
      <c r="E477" s="562"/>
      <c r="F477" s="562"/>
      <c r="G477" s="562"/>
      <c r="H477" s="562"/>
      <c r="I477" s="563"/>
    </row>
    <row r="478" spans="2:9" ht="15.75" thickBot="1" x14ac:dyDescent="0.25">
      <c r="B478" s="564" t="s">
        <v>86</v>
      </c>
      <c r="C478" s="556"/>
      <c r="D478" s="556"/>
      <c r="E478" s="556"/>
      <c r="F478" s="556"/>
      <c r="G478" s="556"/>
      <c r="H478" s="556"/>
      <c r="I478" s="557"/>
    </row>
    <row r="479" spans="2:9" ht="26.25" customHeight="1" x14ac:dyDescent="0.2">
      <c r="B479" s="565" t="s">
        <v>87</v>
      </c>
      <c r="C479" s="567" t="s">
        <v>306</v>
      </c>
      <c r="D479" s="568"/>
      <c r="E479" s="568"/>
      <c r="F479" s="571" t="s">
        <v>88</v>
      </c>
      <c r="G479" s="573" t="s">
        <v>34</v>
      </c>
      <c r="H479" s="571" t="s">
        <v>158</v>
      </c>
      <c r="I479" s="575" t="s">
        <v>350</v>
      </c>
    </row>
    <row r="480" spans="2:9" ht="15" thickBot="1" x14ac:dyDescent="0.25">
      <c r="B480" s="566"/>
      <c r="C480" s="657"/>
      <c r="D480" s="658"/>
      <c r="E480" s="658"/>
      <c r="F480" s="572"/>
      <c r="G480" s="574"/>
      <c r="H480" s="572"/>
      <c r="I480" s="576"/>
    </row>
    <row r="481" spans="2:9" ht="15" thickBot="1" x14ac:dyDescent="0.25">
      <c r="B481" s="48" t="s">
        <v>90</v>
      </c>
      <c r="C481" s="49" t="s">
        <v>91</v>
      </c>
      <c r="D481" s="49" t="s">
        <v>92</v>
      </c>
      <c r="E481" s="49" t="s">
        <v>2</v>
      </c>
      <c r="F481" s="49" t="s">
        <v>93</v>
      </c>
      <c r="G481" s="49" t="s">
        <v>94</v>
      </c>
      <c r="H481" s="49" t="s">
        <v>95</v>
      </c>
      <c r="I481" s="50" t="s">
        <v>96</v>
      </c>
    </row>
    <row r="482" spans="2:9" x14ac:dyDescent="0.2">
      <c r="B482" s="51">
        <v>1</v>
      </c>
      <c r="C482" s="52" t="s">
        <v>381</v>
      </c>
      <c r="D482" s="53" t="s">
        <v>153</v>
      </c>
      <c r="E482" s="100">
        <v>1</v>
      </c>
      <c r="F482" s="126">
        <v>0.05</v>
      </c>
      <c r="G482" s="56">
        <v>305375.23809523811</v>
      </c>
      <c r="H482" s="57">
        <f t="shared" ref="H482:H489" si="23">(E482*G482)+(E482*G482*F482)</f>
        <v>320644</v>
      </c>
      <c r="I482" s="580">
        <f>SUM(H482:H489)</f>
        <v>320644</v>
      </c>
    </row>
    <row r="483" spans="2:9" x14ac:dyDescent="0.2">
      <c r="B483" s="51">
        <v>2</v>
      </c>
      <c r="C483" s="52"/>
      <c r="D483" s="58"/>
      <c r="E483" s="105"/>
      <c r="F483" s="126"/>
      <c r="G483" s="113"/>
      <c r="H483" s="57">
        <f t="shared" si="23"/>
        <v>0</v>
      </c>
      <c r="I483" s="580"/>
    </row>
    <row r="484" spans="2:9" x14ac:dyDescent="0.2">
      <c r="B484" s="51">
        <v>3</v>
      </c>
      <c r="C484" s="52"/>
      <c r="D484" s="58"/>
      <c r="E484" s="105"/>
      <c r="F484" s="126"/>
      <c r="G484" s="113"/>
      <c r="H484" s="57">
        <f t="shared" si="23"/>
        <v>0</v>
      </c>
      <c r="I484" s="580"/>
    </row>
    <row r="485" spans="2:9" x14ac:dyDescent="0.2">
      <c r="B485" s="51">
        <v>4</v>
      </c>
      <c r="C485" s="52"/>
      <c r="D485" s="58"/>
      <c r="E485" s="105"/>
      <c r="F485" s="126"/>
      <c r="G485" s="56"/>
      <c r="H485" s="57">
        <f t="shared" si="23"/>
        <v>0</v>
      </c>
      <c r="I485" s="580"/>
    </row>
    <row r="486" spans="2:9" x14ac:dyDescent="0.2">
      <c r="B486" s="51">
        <v>5</v>
      </c>
      <c r="C486" s="52"/>
      <c r="D486" s="58"/>
      <c r="E486" s="105"/>
      <c r="F486" s="126"/>
      <c r="G486" s="56"/>
      <c r="H486" s="57">
        <f t="shared" si="23"/>
        <v>0</v>
      </c>
      <c r="I486" s="580"/>
    </row>
    <row r="487" spans="2:9" x14ac:dyDescent="0.2">
      <c r="B487" s="51">
        <v>6</v>
      </c>
      <c r="C487" s="52"/>
      <c r="D487" s="58"/>
      <c r="E487" s="105"/>
      <c r="F487" s="126"/>
      <c r="G487" s="56"/>
      <c r="H487" s="57">
        <f t="shared" si="23"/>
        <v>0</v>
      </c>
      <c r="I487" s="580"/>
    </row>
    <row r="488" spans="2:9" x14ac:dyDescent="0.2">
      <c r="B488" s="51">
        <v>7</v>
      </c>
      <c r="C488" s="52"/>
      <c r="D488" s="58"/>
      <c r="E488" s="105"/>
      <c r="F488" s="129"/>
      <c r="G488" s="56"/>
      <c r="H488" s="57">
        <f t="shared" si="23"/>
        <v>0</v>
      </c>
      <c r="I488" s="580"/>
    </row>
    <row r="489" spans="2:9" ht="15" thickBot="1" x14ac:dyDescent="0.25">
      <c r="B489" s="51">
        <v>8</v>
      </c>
      <c r="C489" s="52"/>
      <c r="D489" s="58"/>
      <c r="E489" s="105"/>
      <c r="F489" s="129"/>
      <c r="G489" s="56"/>
      <c r="H489" s="57">
        <f t="shared" si="23"/>
        <v>0</v>
      </c>
      <c r="I489" s="580"/>
    </row>
    <row r="490" spans="2:9" ht="15.75" thickBot="1" x14ac:dyDescent="0.25">
      <c r="B490" s="61" t="s">
        <v>90</v>
      </c>
      <c r="C490" s="61" t="s">
        <v>97</v>
      </c>
      <c r="D490" s="61" t="s">
        <v>92</v>
      </c>
      <c r="E490" s="582" t="s">
        <v>2</v>
      </c>
      <c r="F490" s="583"/>
      <c r="G490" s="61" t="s">
        <v>98</v>
      </c>
      <c r="H490" s="61" t="s">
        <v>99</v>
      </c>
      <c r="I490" s="61" t="s">
        <v>96</v>
      </c>
    </row>
    <row r="491" spans="2:9" ht="36" x14ac:dyDescent="0.2">
      <c r="B491" s="51">
        <v>1</v>
      </c>
      <c r="C491" s="52" t="s">
        <v>351</v>
      </c>
      <c r="D491" s="53" t="s">
        <v>101</v>
      </c>
      <c r="E491" s="584">
        <v>0.75</v>
      </c>
      <c r="F491" s="585"/>
      <c r="G491" s="62">
        <v>31550</v>
      </c>
      <c r="H491" s="63">
        <f>G491*E491</f>
        <v>23662.5</v>
      </c>
      <c r="I491" s="579">
        <f>SUM(H491:H492)</f>
        <v>23662.5</v>
      </c>
    </row>
    <row r="492" spans="2:9" ht="15" thickBot="1" x14ac:dyDescent="0.25">
      <c r="B492" s="64">
        <v>2</v>
      </c>
      <c r="C492" s="65" t="s">
        <v>102</v>
      </c>
      <c r="D492" s="66"/>
      <c r="E492" s="581"/>
      <c r="F492" s="581"/>
      <c r="G492" s="67"/>
      <c r="H492" s="68">
        <f>G492*E492</f>
        <v>0</v>
      </c>
      <c r="I492" s="580"/>
    </row>
    <row r="493" spans="2:9" ht="15.75" thickBot="1" x14ac:dyDescent="0.25">
      <c r="B493" s="61" t="s">
        <v>90</v>
      </c>
      <c r="C493" s="61" t="s">
        <v>103</v>
      </c>
      <c r="D493" s="165" t="s">
        <v>92</v>
      </c>
      <c r="E493" s="586" t="s">
        <v>2</v>
      </c>
      <c r="F493" s="587"/>
      <c r="G493" s="168" t="s">
        <v>94</v>
      </c>
      <c r="H493" s="61" t="s">
        <v>95</v>
      </c>
      <c r="I493" s="61" t="s">
        <v>96</v>
      </c>
    </row>
    <row r="494" spans="2:9" ht="23.45" customHeight="1" thickBot="1" x14ac:dyDescent="0.25">
      <c r="B494" s="51">
        <v>1</v>
      </c>
      <c r="C494" s="52" t="s">
        <v>104</v>
      </c>
      <c r="D494" s="53" t="s">
        <v>352</v>
      </c>
      <c r="E494" s="588">
        <v>0.05</v>
      </c>
      <c r="F494" s="589"/>
      <c r="G494" s="57">
        <f>I491</f>
        <v>23662.5</v>
      </c>
      <c r="H494" s="71">
        <f>E494*G494</f>
        <v>1183.125</v>
      </c>
      <c r="I494" s="579">
        <f>SUM(H494:H496)</f>
        <v>3683.125</v>
      </c>
    </row>
    <row r="495" spans="2:9" ht="15.75" thickBot="1" x14ac:dyDescent="0.25">
      <c r="B495" s="64">
        <v>2</v>
      </c>
      <c r="C495" s="72" t="s">
        <v>135</v>
      </c>
      <c r="D495" s="58" t="s">
        <v>256</v>
      </c>
      <c r="E495" s="588">
        <v>1</v>
      </c>
      <c r="F495" s="589"/>
      <c r="G495" s="57">
        <v>1600</v>
      </c>
      <c r="H495" s="71">
        <f t="shared" ref="H495:H496" si="24">E495*G495</f>
        <v>1600</v>
      </c>
      <c r="I495" s="580"/>
    </row>
    <row r="496" spans="2:9" ht="15.75" thickBot="1" x14ac:dyDescent="0.25">
      <c r="B496" s="64">
        <v>3</v>
      </c>
      <c r="C496" s="74" t="s">
        <v>134</v>
      </c>
      <c r="D496" s="58" t="s">
        <v>256</v>
      </c>
      <c r="E496" s="590">
        <v>1</v>
      </c>
      <c r="F496" s="591"/>
      <c r="G496" s="75">
        <v>900</v>
      </c>
      <c r="H496" s="71">
        <f t="shared" si="24"/>
        <v>900</v>
      </c>
      <c r="I496" s="580"/>
    </row>
    <row r="497" spans="2:9" ht="15.75" thickBot="1" x14ac:dyDescent="0.25">
      <c r="B497" s="61" t="s">
        <v>90</v>
      </c>
      <c r="C497" s="61" t="s">
        <v>106</v>
      </c>
      <c r="D497" s="61" t="s">
        <v>92</v>
      </c>
      <c r="E497" s="582" t="s">
        <v>2</v>
      </c>
      <c r="F497" s="583"/>
      <c r="G497" s="61" t="s">
        <v>94</v>
      </c>
      <c r="H497" s="61" t="s">
        <v>99</v>
      </c>
      <c r="I497" s="61" t="s">
        <v>96</v>
      </c>
    </row>
    <row r="498" spans="2:9" x14ac:dyDescent="0.2">
      <c r="B498" s="51">
        <v>1</v>
      </c>
      <c r="C498" s="52"/>
      <c r="D498" s="53"/>
      <c r="E498" s="577"/>
      <c r="F498" s="578"/>
      <c r="G498" s="62"/>
      <c r="H498" s="63">
        <f>G498*E498</f>
        <v>0</v>
      </c>
      <c r="I498" s="579">
        <f>SUM(H498:H499)</f>
        <v>0</v>
      </c>
    </row>
    <row r="499" spans="2:9" ht="15" thickBot="1" x14ac:dyDescent="0.25">
      <c r="B499" s="64">
        <v>2</v>
      </c>
      <c r="C499" s="65" t="s">
        <v>102</v>
      </c>
      <c r="D499" s="66"/>
      <c r="E499" s="581"/>
      <c r="F499" s="581"/>
      <c r="G499" s="67"/>
      <c r="H499" s="68">
        <f>G499*E499</f>
        <v>0</v>
      </c>
      <c r="I499" s="580"/>
    </row>
    <row r="500" spans="2:9" ht="15.75" thickBot="1" x14ac:dyDescent="0.25">
      <c r="B500" s="76"/>
      <c r="C500" s="77" t="s">
        <v>109</v>
      </c>
      <c r="D500" s="78"/>
      <c r="E500" s="592"/>
      <c r="F500" s="593"/>
      <c r="G500" s="79"/>
      <c r="H500" s="80" t="s">
        <v>102</v>
      </c>
      <c r="I500" s="81">
        <f>I482+I491+I494+I498</f>
        <v>347989.625</v>
      </c>
    </row>
    <row r="501" spans="2:9" x14ac:dyDescent="0.2">
      <c r="B501" s="82"/>
      <c r="C501" s="83"/>
      <c r="D501" s="84"/>
      <c r="E501" s="84" t="s">
        <v>110</v>
      </c>
      <c r="F501" s="84"/>
      <c r="G501" s="85"/>
      <c r="H501" s="86"/>
      <c r="I501" s="87"/>
    </row>
    <row r="502" spans="2:9" x14ac:dyDescent="0.2">
      <c r="B502" s="88"/>
      <c r="C502" s="89"/>
      <c r="D502" s="166"/>
      <c r="E502" s="166"/>
      <c r="F502" s="166"/>
      <c r="G502" s="166"/>
      <c r="H502" s="45"/>
      <c r="I502" s="90"/>
    </row>
    <row r="503" spans="2:9" x14ac:dyDescent="0.2">
      <c r="B503" s="88"/>
      <c r="C503" s="91"/>
      <c r="D503" s="45"/>
      <c r="E503" s="45"/>
      <c r="F503" s="166"/>
      <c r="G503" s="166"/>
      <c r="H503" s="45"/>
      <c r="I503" s="92"/>
    </row>
    <row r="504" spans="2:9" x14ac:dyDescent="0.2">
      <c r="B504" s="93"/>
      <c r="C504" s="166"/>
      <c r="D504" s="45"/>
      <c r="E504" s="45"/>
      <c r="F504" s="594" t="s">
        <v>111</v>
      </c>
      <c r="G504" s="594"/>
      <c r="H504" s="594"/>
      <c r="I504" s="94"/>
    </row>
    <row r="505" spans="2:9" x14ac:dyDescent="0.2">
      <c r="B505" s="93"/>
      <c r="C505" s="95"/>
      <c r="D505" s="45"/>
      <c r="E505" s="45"/>
      <c r="F505" s="95"/>
      <c r="G505" s="95"/>
      <c r="H505" s="95"/>
      <c r="I505" s="92"/>
    </row>
    <row r="506" spans="2:9" ht="15.75" thickBot="1" x14ac:dyDescent="0.25">
      <c r="B506" s="96"/>
      <c r="C506" s="97" t="s">
        <v>112</v>
      </c>
      <c r="D506" s="97"/>
      <c r="E506" s="97"/>
      <c r="F506" s="595" t="s">
        <v>113</v>
      </c>
      <c r="G506" s="596"/>
      <c r="H506" s="596"/>
      <c r="I506" s="98"/>
    </row>
    <row r="508" spans="2:9" ht="15" thickBot="1" x14ac:dyDescent="0.25"/>
    <row r="509" spans="2:9" ht="15.75" x14ac:dyDescent="0.2">
      <c r="B509" s="31"/>
      <c r="C509" s="32"/>
      <c r="D509" s="555" t="s">
        <v>0</v>
      </c>
      <c r="E509" s="556"/>
      <c r="F509" s="556"/>
      <c r="G509" s="556"/>
      <c r="H509" s="556"/>
      <c r="I509" s="557"/>
    </row>
    <row r="510" spans="2:9" ht="15.75" x14ac:dyDescent="0.2">
      <c r="B510" s="33"/>
      <c r="C510" s="34"/>
      <c r="D510" s="558"/>
      <c r="E510" s="662"/>
      <c r="F510" s="662"/>
      <c r="G510" s="662"/>
      <c r="H510" s="662"/>
      <c r="I510" s="560"/>
    </row>
    <row r="511" spans="2:9" ht="15.75" x14ac:dyDescent="0.2">
      <c r="B511" s="33"/>
      <c r="C511" s="34"/>
      <c r="D511" s="558"/>
      <c r="E511" s="664"/>
      <c r="F511" s="664"/>
      <c r="G511" s="664"/>
      <c r="H511" s="664"/>
      <c r="I511" s="560"/>
    </row>
    <row r="512" spans="2:9" ht="15.75" x14ac:dyDescent="0.2">
      <c r="B512" s="33"/>
      <c r="C512" s="34"/>
      <c r="D512" s="35" t="s">
        <v>81</v>
      </c>
      <c r="E512" s="125"/>
      <c r="F512" s="125"/>
      <c r="G512" s="125"/>
      <c r="H512" s="125"/>
      <c r="I512" s="34"/>
    </row>
    <row r="513" spans="2:9" ht="15.75" x14ac:dyDescent="0.2">
      <c r="B513" s="33"/>
      <c r="C513" s="34"/>
      <c r="D513" s="35" t="s">
        <v>82</v>
      </c>
      <c r="E513" s="125"/>
      <c r="F513" s="125"/>
      <c r="G513" s="125"/>
      <c r="H513" s="125"/>
      <c r="I513" s="34"/>
    </row>
    <row r="514" spans="2:9" ht="21" thickBot="1" x14ac:dyDescent="0.25">
      <c r="B514" s="37"/>
      <c r="C514" s="38"/>
      <c r="D514" s="39" t="s">
        <v>83</v>
      </c>
      <c r="E514" s="40"/>
      <c r="F514" s="40"/>
      <c r="G514" s="40"/>
      <c r="H514" s="40"/>
      <c r="I514" s="41"/>
    </row>
    <row r="515" spans="2:9" ht="15" x14ac:dyDescent="0.25">
      <c r="B515" s="42" t="s">
        <v>84</v>
      </c>
      <c r="C515" s="118">
        <v>1.1399999999999999</v>
      </c>
      <c r="D515" s="166"/>
      <c r="E515" s="166"/>
      <c r="F515" s="166"/>
      <c r="G515" s="166"/>
      <c r="H515" s="45"/>
      <c r="I515" s="46"/>
    </row>
    <row r="516" spans="2:9" ht="15" thickBot="1" x14ac:dyDescent="0.25">
      <c r="B516" s="47" t="s">
        <v>85</v>
      </c>
      <c r="C516" s="562" t="s">
        <v>304</v>
      </c>
      <c r="D516" s="562"/>
      <c r="E516" s="562"/>
      <c r="F516" s="562"/>
      <c r="G516" s="562"/>
      <c r="H516" s="562"/>
      <c r="I516" s="563"/>
    </row>
    <row r="517" spans="2:9" ht="15.75" thickBot="1" x14ac:dyDescent="0.25">
      <c r="B517" s="564" t="s">
        <v>86</v>
      </c>
      <c r="C517" s="556"/>
      <c r="D517" s="556"/>
      <c r="E517" s="556"/>
      <c r="F517" s="556"/>
      <c r="G517" s="556"/>
      <c r="H517" s="556"/>
      <c r="I517" s="557"/>
    </row>
    <row r="518" spans="2:9" ht="23.25" customHeight="1" x14ac:dyDescent="0.2">
      <c r="B518" s="565" t="s">
        <v>87</v>
      </c>
      <c r="C518" s="567" t="s">
        <v>307</v>
      </c>
      <c r="D518" s="568"/>
      <c r="E518" s="568"/>
      <c r="F518" s="571" t="s">
        <v>88</v>
      </c>
      <c r="G518" s="573" t="s">
        <v>8</v>
      </c>
      <c r="H518" s="571" t="s">
        <v>158</v>
      </c>
      <c r="I518" s="575" t="s">
        <v>350</v>
      </c>
    </row>
    <row r="519" spans="2:9" ht="15" thickBot="1" x14ac:dyDescent="0.25">
      <c r="B519" s="566"/>
      <c r="C519" s="657"/>
      <c r="D519" s="658"/>
      <c r="E519" s="658"/>
      <c r="F519" s="572"/>
      <c r="G519" s="574"/>
      <c r="H519" s="572"/>
      <c r="I519" s="576"/>
    </row>
    <row r="520" spans="2:9" ht="15" thickBot="1" x14ac:dyDescent="0.25">
      <c r="B520" s="48" t="s">
        <v>90</v>
      </c>
      <c r="C520" s="49" t="s">
        <v>91</v>
      </c>
      <c r="D520" s="49" t="s">
        <v>92</v>
      </c>
      <c r="E520" s="49" t="s">
        <v>2</v>
      </c>
      <c r="F520" s="49" t="s">
        <v>93</v>
      </c>
      <c r="G520" s="49" t="s">
        <v>94</v>
      </c>
      <c r="H520" s="49" t="s">
        <v>95</v>
      </c>
      <c r="I520" s="50" t="s">
        <v>96</v>
      </c>
    </row>
    <row r="521" spans="2:9" x14ac:dyDescent="0.2">
      <c r="B521" s="51">
        <v>1</v>
      </c>
      <c r="C521" s="52" t="s">
        <v>382</v>
      </c>
      <c r="D521" s="53" t="s">
        <v>153</v>
      </c>
      <c r="E521" s="100">
        <v>1</v>
      </c>
      <c r="F521" s="126">
        <v>0.05</v>
      </c>
      <c r="G521" s="56">
        <v>51000</v>
      </c>
      <c r="H521" s="57">
        <f t="shared" ref="H521:H528" si="25">(E521*G521)+(E521*G521*F521)</f>
        <v>53550</v>
      </c>
      <c r="I521" s="580">
        <f>SUM(H521:H528)</f>
        <v>53550</v>
      </c>
    </row>
    <row r="522" spans="2:9" x14ac:dyDescent="0.2">
      <c r="B522" s="51">
        <v>2</v>
      </c>
      <c r="C522" s="52"/>
      <c r="D522" s="58"/>
      <c r="E522" s="105"/>
      <c r="F522" s="126"/>
      <c r="G522" s="113"/>
      <c r="H522" s="57">
        <f t="shared" si="25"/>
        <v>0</v>
      </c>
      <c r="I522" s="580"/>
    </row>
    <row r="523" spans="2:9" x14ac:dyDescent="0.2">
      <c r="B523" s="51">
        <v>3</v>
      </c>
      <c r="C523" s="52"/>
      <c r="D523" s="58"/>
      <c r="E523" s="105"/>
      <c r="F523" s="126"/>
      <c r="G523" s="113"/>
      <c r="H523" s="57">
        <f t="shared" si="25"/>
        <v>0</v>
      </c>
      <c r="I523" s="580"/>
    </row>
    <row r="524" spans="2:9" x14ac:dyDescent="0.2">
      <c r="B524" s="51">
        <v>4</v>
      </c>
      <c r="C524" s="52"/>
      <c r="D524" s="58"/>
      <c r="E524" s="105"/>
      <c r="F524" s="126"/>
      <c r="G524" s="56"/>
      <c r="H524" s="57">
        <f t="shared" si="25"/>
        <v>0</v>
      </c>
      <c r="I524" s="580"/>
    </row>
    <row r="525" spans="2:9" x14ac:dyDescent="0.2">
      <c r="B525" s="51">
        <v>5</v>
      </c>
      <c r="C525" s="52"/>
      <c r="D525" s="58"/>
      <c r="E525" s="105"/>
      <c r="F525" s="126"/>
      <c r="G525" s="56"/>
      <c r="H525" s="57">
        <f t="shared" si="25"/>
        <v>0</v>
      </c>
      <c r="I525" s="580"/>
    </row>
    <row r="526" spans="2:9" x14ac:dyDescent="0.2">
      <c r="B526" s="51">
        <v>6</v>
      </c>
      <c r="C526" s="52"/>
      <c r="D526" s="58"/>
      <c r="E526" s="105"/>
      <c r="F526" s="126"/>
      <c r="G526" s="56"/>
      <c r="H526" s="57">
        <f t="shared" si="25"/>
        <v>0</v>
      </c>
      <c r="I526" s="580"/>
    </row>
    <row r="527" spans="2:9" x14ac:dyDescent="0.2">
      <c r="B527" s="51">
        <v>7</v>
      </c>
      <c r="C527" s="52"/>
      <c r="D527" s="58"/>
      <c r="E527" s="105"/>
      <c r="F527" s="129"/>
      <c r="G527" s="56"/>
      <c r="H527" s="57">
        <f t="shared" si="25"/>
        <v>0</v>
      </c>
      <c r="I527" s="580"/>
    </row>
    <row r="528" spans="2:9" ht="15" thickBot="1" x14ac:dyDescent="0.25">
      <c r="B528" s="51">
        <v>8</v>
      </c>
      <c r="C528" s="52"/>
      <c r="D528" s="58"/>
      <c r="E528" s="105"/>
      <c r="F528" s="129"/>
      <c r="G528" s="56"/>
      <c r="H528" s="57">
        <f t="shared" si="25"/>
        <v>0</v>
      </c>
      <c r="I528" s="580"/>
    </row>
    <row r="529" spans="2:9" ht="15.75" thickBot="1" x14ac:dyDescent="0.25">
      <c r="B529" s="61" t="s">
        <v>90</v>
      </c>
      <c r="C529" s="61" t="s">
        <v>97</v>
      </c>
      <c r="D529" s="61" t="s">
        <v>92</v>
      </c>
      <c r="E529" s="582" t="s">
        <v>2</v>
      </c>
      <c r="F529" s="583"/>
      <c r="G529" s="61" t="s">
        <v>98</v>
      </c>
      <c r="H529" s="61" t="s">
        <v>99</v>
      </c>
      <c r="I529" s="61" t="s">
        <v>96</v>
      </c>
    </row>
    <row r="530" spans="2:9" ht="36" x14ac:dyDescent="0.2">
      <c r="B530" s="51">
        <v>1</v>
      </c>
      <c r="C530" s="52" t="s">
        <v>383</v>
      </c>
      <c r="D530" s="53" t="s">
        <v>101</v>
      </c>
      <c r="E530" s="584">
        <v>0.900485714285714</v>
      </c>
      <c r="F530" s="585"/>
      <c r="G530" s="62">
        <v>31550</v>
      </c>
      <c r="H530" s="63">
        <f>G530*E530</f>
        <v>28410.324285714276</v>
      </c>
      <c r="I530" s="579">
        <f>SUM(H530:H531)</f>
        <v>28410.324285714276</v>
      </c>
    </row>
    <row r="531" spans="2:9" ht="15" thickBot="1" x14ac:dyDescent="0.25">
      <c r="B531" s="64">
        <v>2</v>
      </c>
      <c r="C531" s="65" t="s">
        <v>102</v>
      </c>
      <c r="D531" s="66"/>
      <c r="E531" s="581"/>
      <c r="F531" s="581"/>
      <c r="G531" s="67"/>
      <c r="H531" s="68">
        <f>G531*E531</f>
        <v>0</v>
      </c>
      <c r="I531" s="580"/>
    </row>
    <row r="532" spans="2:9" ht="15.75" thickBot="1" x14ac:dyDescent="0.25">
      <c r="B532" s="61" t="s">
        <v>90</v>
      </c>
      <c r="C532" s="61" t="s">
        <v>103</v>
      </c>
      <c r="D532" s="165" t="s">
        <v>92</v>
      </c>
      <c r="E532" s="586" t="s">
        <v>2</v>
      </c>
      <c r="F532" s="587"/>
      <c r="G532" s="168" t="s">
        <v>94</v>
      </c>
      <c r="H532" s="61" t="s">
        <v>95</v>
      </c>
      <c r="I532" s="61" t="s">
        <v>96</v>
      </c>
    </row>
    <row r="533" spans="2:9" ht="23.45" customHeight="1" thickBot="1" x14ac:dyDescent="0.25">
      <c r="B533" s="51">
        <v>1</v>
      </c>
      <c r="C533" s="52" t="s">
        <v>104</v>
      </c>
      <c r="D533" s="53" t="s">
        <v>352</v>
      </c>
      <c r="E533" s="588">
        <v>0.05</v>
      </c>
      <c r="F533" s="589"/>
      <c r="G533" s="57">
        <f>I530</f>
        <v>28410.324285714276</v>
      </c>
      <c r="H533" s="71">
        <f>E533*G533</f>
        <v>1420.5162142857139</v>
      </c>
      <c r="I533" s="579">
        <f>SUM(H533:H535)</f>
        <v>3920.5162142857139</v>
      </c>
    </row>
    <row r="534" spans="2:9" ht="15.75" thickBot="1" x14ac:dyDescent="0.25">
      <c r="B534" s="64">
        <v>2</v>
      </c>
      <c r="C534" s="72" t="s">
        <v>135</v>
      </c>
      <c r="D534" s="58" t="s">
        <v>256</v>
      </c>
      <c r="E534" s="588">
        <v>1</v>
      </c>
      <c r="F534" s="589"/>
      <c r="G534" s="57">
        <v>1600</v>
      </c>
      <c r="H534" s="71">
        <f t="shared" ref="H534:H535" si="26">E534*G534</f>
        <v>1600</v>
      </c>
      <c r="I534" s="580"/>
    </row>
    <row r="535" spans="2:9" ht="15.75" thickBot="1" x14ac:dyDescent="0.25">
      <c r="B535" s="64">
        <v>3</v>
      </c>
      <c r="C535" s="74" t="s">
        <v>134</v>
      </c>
      <c r="D535" s="58" t="s">
        <v>256</v>
      </c>
      <c r="E535" s="590">
        <v>1</v>
      </c>
      <c r="F535" s="591"/>
      <c r="G535" s="75">
        <v>900</v>
      </c>
      <c r="H535" s="71">
        <f t="shared" si="26"/>
        <v>900</v>
      </c>
      <c r="I535" s="580"/>
    </row>
    <row r="536" spans="2:9" ht="15.75" thickBot="1" x14ac:dyDescent="0.25">
      <c r="B536" s="61" t="s">
        <v>90</v>
      </c>
      <c r="C536" s="61" t="s">
        <v>106</v>
      </c>
      <c r="D536" s="61" t="s">
        <v>92</v>
      </c>
      <c r="E536" s="582" t="s">
        <v>2</v>
      </c>
      <c r="F536" s="583"/>
      <c r="G536" s="61" t="s">
        <v>94</v>
      </c>
      <c r="H536" s="61" t="s">
        <v>99</v>
      </c>
      <c r="I536" s="61" t="s">
        <v>96</v>
      </c>
    </row>
    <row r="537" spans="2:9" x14ac:dyDescent="0.2">
      <c r="B537" s="51">
        <v>1</v>
      </c>
      <c r="C537" s="52"/>
      <c r="D537" s="53"/>
      <c r="E537" s="577"/>
      <c r="F537" s="578"/>
      <c r="G537" s="62"/>
      <c r="H537" s="63">
        <f>G537*E537</f>
        <v>0</v>
      </c>
      <c r="I537" s="579">
        <f>SUM(H537:H538)</f>
        <v>0</v>
      </c>
    </row>
    <row r="538" spans="2:9" ht="15" thickBot="1" x14ac:dyDescent="0.25">
      <c r="B538" s="64">
        <v>2</v>
      </c>
      <c r="C538" s="65" t="s">
        <v>102</v>
      </c>
      <c r="D538" s="66"/>
      <c r="E538" s="581"/>
      <c r="F538" s="581"/>
      <c r="G538" s="67"/>
      <c r="H538" s="68">
        <f>G538*E538</f>
        <v>0</v>
      </c>
      <c r="I538" s="580"/>
    </row>
    <row r="539" spans="2:9" ht="15.75" thickBot="1" x14ac:dyDescent="0.25">
      <c r="B539" s="76"/>
      <c r="C539" s="77" t="s">
        <v>109</v>
      </c>
      <c r="D539" s="78"/>
      <c r="E539" s="592"/>
      <c r="F539" s="593"/>
      <c r="G539" s="79"/>
      <c r="H539" s="80" t="s">
        <v>102</v>
      </c>
      <c r="I539" s="81">
        <f>I521+I530+I533+I537</f>
        <v>85880.840499999991</v>
      </c>
    </row>
    <row r="540" spans="2:9" x14ac:dyDescent="0.2">
      <c r="B540" s="82"/>
      <c r="C540" s="83"/>
      <c r="D540" s="84"/>
      <c r="E540" s="84" t="s">
        <v>110</v>
      </c>
      <c r="F540" s="84"/>
      <c r="G540" s="85"/>
      <c r="H540" s="86"/>
      <c r="I540" s="87"/>
    </row>
    <row r="541" spans="2:9" x14ac:dyDescent="0.2">
      <c r="B541" s="88"/>
      <c r="C541" s="89"/>
      <c r="D541" s="166"/>
      <c r="E541" s="166"/>
      <c r="F541" s="166"/>
      <c r="G541" s="166"/>
      <c r="H541" s="45"/>
      <c r="I541" s="90"/>
    </row>
    <row r="542" spans="2:9" x14ac:dyDescent="0.2">
      <c r="B542" s="88"/>
      <c r="C542" s="91"/>
      <c r="D542" s="45"/>
      <c r="E542" s="45"/>
      <c r="F542" s="166"/>
      <c r="G542" s="166"/>
      <c r="H542" s="45"/>
      <c r="I542" s="92"/>
    </row>
    <row r="543" spans="2:9" x14ac:dyDescent="0.2">
      <c r="B543" s="93"/>
      <c r="C543" s="166"/>
      <c r="D543" s="45"/>
      <c r="E543" s="45"/>
      <c r="F543" s="594" t="s">
        <v>111</v>
      </c>
      <c r="G543" s="594"/>
      <c r="H543" s="594"/>
      <c r="I543" s="94"/>
    </row>
    <row r="544" spans="2:9" x14ac:dyDescent="0.2">
      <c r="B544" s="93"/>
      <c r="C544" s="95"/>
      <c r="D544" s="45"/>
      <c r="E544" s="45"/>
      <c r="F544" s="95"/>
      <c r="G544" s="95"/>
      <c r="H544" s="95"/>
      <c r="I544" s="92"/>
    </row>
    <row r="545" spans="2:14" ht="15.75" thickBot="1" x14ac:dyDescent="0.25">
      <c r="B545" s="96"/>
      <c r="C545" s="97" t="s">
        <v>112</v>
      </c>
      <c r="D545" s="97"/>
      <c r="E545" s="97"/>
      <c r="F545" s="595" t="s">
        <v>113</v>
      </c>
      <c r="G545" s="596"/>
      <c r="H545" s="596"/>
      <c r="I545" s="98"/>
    </row>
    <row r="547" spans="2:14" ht="15" thickBot="1" x14ac:dyDescent="0.25"/>
    <row r="548" spans="2:14" ht="15.75" x14ac:dyDescent="0.2">
      <c r="B548" s="31"/>
      <c r="C548" s="32"/>
      <c r="D548" s="555" t="s">
        <v>0</v>
      </c>
      <c r="E548" s="556"/>
      <c r="F548" s="556"/>
      <c r="G548" s="556"/>
      <c r="H548" s="556"/>
      <c r="I548" s="557"/>
    </row>
    <row r="549" spans="2:14" ht="15.75" x14ac:dyDescent="0.2">
      <c r="B549" s="33"/>
      <c r="C549" s="34"/>
      <c r="D549" s="558"/>
      <c r="E549" s="662"/>
      <c r="F549" s="662"/>
      <c r="G549" s="662"/>
      <c r="H549" s="662"/>
      <c r="I549" s="560"/>
    </row>
    <row r="550" spans="2:14" ht="15.75" x14ac:dyDescent="0.2">
      <c r="B550" s="33"/>
      <c r="C550" s="34"/>
      <c r="D550" s="558"/>
      <c r="E550" s="664"/>
      <c r="F550" s="664"/>
      <c r="G550" s="664"/>
      <c r="H550" s="664"/>
      <c r="I550" s="560"/>
    </row>
    <row r="551" spans="2:14" ht="15.75" x14ac:dyDescent="0.2">
      <c r="B551" s="33"/>
      <c r="C551" s="34"/>
      <c r="D551" s="35" t="s">
        <v>81</v>
      </c>
      <c r="E551" s="125"/>
      <c r="F551" s="125"/>
      <c r="G551" s="125"/>
      <c r="H551" s="125"/>
      <c r="I551" s="34"/>
    </row>
    <row r="552" spans="2:14" ht="15.75" x14ac:dyDescent="0.2">
      <c r="B552" s="33"/>
      <c r="C552" s="34"/>
      <c r="D552" s="35" t="s">
        <v>82</v>
      </c>
      <c r="E552" s="125"/>
      <c r="F552" s="125"/>
      <c r="G552" s="125"/>
      <c r="H552" s="125"/>
      <c r="I552" s="34"/>
    </row>
    <row r="553" spans="2:14" ht="21" thickBot="1" x14ac:dyDescent="0.25">
      <c r="B553" s="37"/>
      <c r="C553" s="38"/>
      <c r="D553" s="39" t="s">
        <v>83</v>
      </c>
      <c r="E553" s="40"/>
      <c r="F553" s="40"/>
      <c r="G553" s="40"/>
      <c r="H553" s="40"/>
      <c r="I553" s="41"/>
    </row>
    <row r="554" spans="2:14" ht="15" x14ac:dyDescent="0.25">
      <c r="B554" s="42" t="s">
        <v>84</v>
      </c>
      <c r="C554" s="118">
        <v>1.1499999999999999</v>
      </c>
      <c r="D554" s="166"/>
      <c r="E554" s="166"/>
      <c r="F554" s="166"/>
      <c r="G554" s="166"/>
      <c r="H554" s="45"/>
      <c r="I554" s="46"/>
    </row>
    <row r="555" spans="2:14" ht="15" thickBot="1" x14ac:dyDescent="0.25">
      <c r="B555" s="47" t="s">
        <v>85</v>
      </c>
      <c r="C555" s="562" t="s">
        <v>304</v>
      </c>
      <c r="D555" s="562"/>
      <c r="E555" s="562"/>
      <c r="F555" s="562"/>
      <c r="G555" s="562"/>
      <c r="H555" s="562"/>
      <c r="I555" s="563"/>
    </row>
    <row r="556" spans="2:14" ht="15.75" thickBot="1" x14ac:dyDescent="0.25">
      <c r="B556" s="564" t="s">
        <v>86</v>
      </c>
      <c r="C556" s="556"/>
      <c r="D556" s="556"/>
      <c r="E556" s="556"/>
      <c r="F556" s="556"/>
      <c r="G556" s="556"/>
      <c r="H556" s="556"/>
      <c r="I556" s="557"/>
    </row>
    <row r="557" spans="2:14" ht="24" customHeight="1" x14ac:dyDescent="0.2">
      <c r="B557" s="565" t="s">
        <v>87</v>
      </c>
      <c r="C557" s="567" t="s">
        <v>308</v>
      </c>
      <c r="D557" s="568"/>
      <c r="E557" s="568"/>
      <c r="F557" s="571" t="s">
        <v>88</v>
      </c>
      <c r="G557" s="573" t="s">
        <v>34</v>
      </c>
      <c r="H557" s="571" t="s">
        <v>158</v>
      </c>
      <c r="I557" s="575" t="s">
        <v>350</v>
      </c>
      <c r="N557" s="167">
        <f>6200000/20</f>
        <v>310000</v>
      </c>
    </row>
    <row r="558" spans="2:14" ht="15" thickBot="1" x14ac:dyDescent="0.25">
      <c r="B558" s="566"/>
      <c r="C558" s="657"/>
      <c r="D558" s="658"/>
      <c r="E558" s="658"/>
      <c r="F558" s="572"/>
      <c r="G558" s="574"/>
      <c r="H558" s="572"/>
      <c r="I558" s="576"/>
    </row>
    <row r="559" spans="2:14" ht="15" thickBot="1" x14ac:dyDescent="0.25">
      <c r="B559" s="48" t="s">
        <v>90</v>
      </c>
      <c r="C559" s="49" t="s">
        <v>91</v>
      </c>
      <c r="D559" s="49" t="s">
        <v>92</v>
      </c>
      <c r="E559" s="49" t="s">
        <v>2</v>
      </c>
      <c r="F559" s="49" t="s">
        <v>93</v>
      </c>
      <c r="G559" s="49" t="s">
        <v>94</v>
      </c>
      <c r="H559" s="49" t="s">
        <v>95</v>
      </c>
      <c r="I559" s="50" t="s">
        <v>96</v>
      </c>
    </row>
    <row r="560" spans="2:14" ht="24" x14ac:dyDescent="0.2">
      <c r="B560" s="51">
        <v>1</v>
      </c>
      <c r="C560" s="52" t="s">
        <v>384</v>
      </c>
      <c r="D560" s="53" t="s">
        <v>153</v>
      </c>
      <c r="E560" s="100">
        <v>1</v>
      </c>
      <c r="F560" s="126">
        <v>0.05</v>
      </c>
      <c r="G560" s="56">
        <v>410000</v>
      </c>
      <c r="H560" s="57">
        <f t="shared" ref="H560:H567" si="27">(E560*G560)+(E560*G560*F560)</f>
        <v>430500</v>
      </c>
      <c r="I560" s="580">
        <f>SUM(H560:H567)</f>
        <v>430500</v>
      </c>
    </row>
    <row r="561" spans="2:9" x14ac:dyDescent="0.2">
      <c r="B561" s="51">
        <v>2</v>
      </c>
      <c r="C561" s="52"/>
      <c r="D561" s="58"/>
      <c r="E561" s="105"/>
      <c r="F561" s="126"/>
      <c r="G561" s="113"/>
      <c r="H561" s="57">
        <f t="shared" si="27"/>
        <v>0</v>
      </c>
      <c r="I561" s="580"/>
    </row>
    <row r="562" spans="2:9" x14ac:dyDescent="0.2">
      <c r="B562" s="51">
        <v>3</v>
      </c>
      <c r="C562" s="52"/>
      <c r="D562" s="58"/>
      <c r="E562" s="105"/>
      <c r="F562" s="126"/>
      <c r="G562" s="113"/>
      <c r="H562" s="57">
        <f t="shared" si="27"/>
        <v>0</v>
      </c>
      <c r="I562" s="580"/>
    </row>
    <row r="563" spans="2:9" x14ac:dyDescent="0.2">
      <c r="B563" s="51">
        <v>4</v>
      </c>
      <c r="C563" s="52"/>
      <c r="D563" s="58"/>
      <c r="E563" s="105"/>
      <c r="F563" s="126"/>
      <c r="G563" s="56"/>
      <c r="H563" s="57">
        <f t="shared" si="27"/>
        <v>0</v>
      </c>
      <c r="I563" s="580"/>
    </row>
    <row r="564" spans="2:9" x14ac:dyDescent="0.2">
      <c r="B564" s="51">
        <v>5</v>
      </c>
      <c r="C564" s="52"/>
      <c r="D564" s="58"/>
      <c r="E564" s="105"/>
      <c r="F564" s="126"/>
      <c r="G564" s="56"/>
      <c r="H564" s="57">
        <f t="shared" si="27"/>
        <v>0</v>
      </c>
      <c r="I564" s="580"/>
    </row>
    <row r="565" spans="2:9" x14ac:dyDescent="0.2">
      <c r="B565" s="51">
        <v>6</v>
      </c>
      <c r="C565" s="52"/>
      <c r="D565" s="58"/>
      <c r="E565" s="105"/>
      <c r="F565" s="126"/>
      <c r="G565" s="56"/>
      <c r="H565" s="57">
        <f t="shared" si="27"/>
        <v>0</v>
      </c>
      <c r="I565" s="580"/>
    </row>
    <row r="566" spans="2:9" x14ac:dyDescent="0.2">
      <c r="B566" s="51">
        <v>7</v>
      </c>
      <c r="C566" s="52"/>
      <c r="D566" s="58"/>
      <c r="E566" s="105"/>
      <c r="F566" s="129"/>
      <c r="G566" s="56"/>
      <c r="H566" s="57">
        <f t="shared" si="27"/>
        <v>0</v>
      </c>
      <c r="I566" s="580"/>
    </row>
    <row r="567" spans="2:9" ht="15" thickBot="1" x14ac:dyDescent="0.25">
      <c r="B567" s="51">
        <v>8</v>
      </c>
      <c r="C567" s="52"/>
      <c r="D567" s="58"/>
      <c r="E567" s="105"/>
      <c r="F567" s="129"/>
      <c r="G567" s="56"/>
      <c r="H567" s="57">
        <f t="shared" si="27"/>
        <v>0</v>
      </c>
      <c r="I567" s="580"/>
    </row>
    <row r="568" spans="2:9" ht="15.75" thickBot="1" x14ac:dyDescent="0.25">
      <c r="B568" s="61" t="s">
        <v>90</v>
      </c>
      <c r="C568" s="61" t="s">
        <v>97</v>
      </c>
      <c r="D568" s="61" t="s">
        <v>92</v>
      </c>
      <c r="E568" s="582" t="s">
        <v>2</v>
      </c>
      <c r="F568" s="583"/>
      <c r="G568" s="61" t="s">
        <v>98</v>
      </c>
      <c r="H568" s="61" t="s">
        <v>99</v>
      </c>
      <c r="I568" s="61" t="s">
        <v>96</v>
      </c>
    </row>
    <row r="569" spans="2:9" ht="36" x14ac:dyDescent="0.2">
      <c r="B569" s="51">
        <v>1</v>
      </c>
      <c r="C569" s="52" t="s">
        <v>100</v>
      </c>
      <c r="D569" s="53" t="s">
        <v>101</v>
      </c>
      <c r="E569" s="584">
        <v>1.8939714285714286</v>
      </c>
      <c r="F569" s="585"/>
      <c r="G569" s="62">
        <v>28682</v>
      </c>
      <c r="H569" s="63">
        <f>G569*E569</f>
        <v>54322.888514285718</v>
      </c>
      <c r="I569" s="579">
        <f>SUM(H569:H570)</f>
        <v>54322.888514285718</v>
      </c>
    </row>
    <row r="570" spans="2:9" ht="15" thickBot="1" x14ac:dyDescent="0.25">
      <c r="B570" s="64">
        <v>2</v>
      </c>
      <c r="C570" s="65" t="s">
        <v>102</v>
      </c>
      <c r="D570" s="66"/>
      <c r="E570" s="581"/>
      <c r="F570" s="581"/>
      <c r="G570" s="67"/>
      <c r="H570" s="68">
        <f>G570*E570</f>
        <v>0</v>
      </c>
      <c r="I570" s="580"/>
    </row>
    <row r="571" spans="2:9" ht="15.75" thickBot="1" x14ac:dyDescent="0.25">
      <c r="B571" s="61" t="s">
        <v>90</v>
      </c>
      <c r="C571" s="61" t="s">
        <v>103</v>
      </c>
      <c r="D571" s="165" t="s">
        <v>92</v>
      </c>
      <c r="E571" s="586" t="s">
        <v>2</v>
      </c>
      <c r="F571" s="587"/>
      <c r="G571" s="168" t="s">
        <v>94</v>
      </c>
      <c r="H571" s="61" t="s">
        <v>95</v>
      </c>
      <c r="I571" s="61" t="s">
        <v>96</v>
      </c>
    </row>
    <row r="572" spans="2:9" ht="23.45" customHeight="1" thickBot="1" x14ac:dyDescent="0.25">
      <c r="B572" s="51">
        <v>1</v>
      </c>
      <c r="C572" s="52" t="s">
        <v>104</v>
      </c>
      <c r="D572" s="53" t="s">
        <v>352</v>
      </c>
      <c r="E572" s="588">
        <v>0.05</v>
      </c>
      <c r="F572" s="589"/>
      <c r="G572" s="57">
        <f>I569</f>
        <v>54322.888514285718</v>
      </c>
      <c r="H572" s="71">
        <f>E572*G572</f>
        <v>2716.1444257142862</v>
      </c>
      <c r="I572" s="579">
        <f>SUM(H572:H574)</f>
        <v>5216.1444257142866</v>
      </c>
    </row>
    <row r="573" spans="2:9" ht="15.75" thickBot="1" x14ac:dyDescent="0.25">
      <c r="B573" s="64">
        <v>2</v>
      </c>
      <c r="C573" s="72" t="s">
        <v>135</v>
      </c>
      <c r="D573" s="58" t="s">
        <v>256</v>
      </c>
      <c r="E573" s="588">
        <v>1</v>
      </c>
      <c r="F573" s="589"/>
      <c r="G573" s="57">
        <v>1600</v>
      </c>
      <c r="H573" s="71">
        <f t="shared" ref="H573:H574" si="28">E573*G573</f>
        <v>1600</v>
      </c>
      <c r="I573" s="580"/>
    </row>
    <row r="574" spans="2:9" ht="15.75" thickBot="1" x14ac:dyDescent="0.25">
      <c r="B574" s="64">
        <v>3</v>
      </c>
      <c r="C574" s="74" t="s">
        <v>134</v>
      </c>
      <c r="D574" s="58" t="s">
        <v>256</v>
      </c>
      <c r="E574" s="590">
        <v>1</v>
      </c>
      <c r="F574" s="591"/>
      <c r="G574" s="75">
        <v>900</v>
      </c>
      <c r="H574" s="71">
        <f t="shared" si="28"/>
        <v>900</v>
      </c>
      <c r="I574" s="580"/>
    </row>
    <row r="575" spans="2:9" ht="15.75" thickBot="1" x14ac:dyDescent="0.25">
      <c r="B575" s="61" t="s">
        <v>90</v>
      </c>
      <c r="C575" s="61" t="s">
        <v>106</v>
      </c>
      <c r="D575" s="61" t="s">
        <v>92</v>
      </c>
      <c r="E575" s="582" t="s">
        <v>2</v>
      </c>
      <c r="F575" s="583"/>
      <c r="G575" s="61" t="s">
        <v>94</v>
      </c>
      <c r="H575" s="61" t="s">
        <v>99</v>
      </c>
      <c r="I575" s="61" t="s">
        <v>96</v>
      </c>
    </row>
    <row r="576" spans="2:9" x14ac:dyDescent="0.2">
      <c r="B576" s="51">
        <v>1</v>
      </c>
      <c r="C576" s="52"/>
      <c r="D576" s="53"/>
      <c r="E576" s="577"/>
      <c r="F576" s="578"/>
      <c r="G576" s="62"/>
      <c r="H576" s="63">
        <f>G576*E576</f>
        <v>0</v>
      </c>
      <c r="I576" s="579">
        <f>SUM(H576:H577)</f>
        <v>0</v>
      </c>
    </row>
    <row r="577" spans="2:9" ht="15" thickBot="1" x14ac:dyDescent="0.25">
      <c r="B577" s="64">
        <v>2</v>
      </c>
      <c r="C577" s="65" t="s">
        <v>102</v>
      </c>
      <c r="D577" s="66"/>
      <c r="E577" s="581"/>
      <c r="F577" s="581"/>
      <c r="G577" s="67"/>
      <c r="H577" s="68">
        <f>G577*E577</f>
        <v>0</v>
      </c>
      <c r="I577" s="580"/>
    </row>
    <row r="578" spans="2:9" ht="15.75" thickBot="1" x14ac:dyDescent="0.25">
      <c r="B578" s="76"/>
      <c r="C578" s="77" t="s">
        <v>109</v>
      </c>
      <c r="D578" s="78"/>
      <c r="E578" s="592"/>
      <c r="F578" s="593"/>
      <c r="G578" s="79"/>
      <c r="H578" s="80" t="s">
        <v>102</v>
      </c>
      <c r="I578" s="81">
        <f>I560+I569+I572+I576</f>
        <v>490039.03294</v>
      </c>
    </row>
    <row r="579" spans="2:9" x14ac:dyDescent="0.2">
      <c r="B579" s="82"/>
      <c r="C579" s="83"/>
      <c r="D579" s="84"/>
      <c r="E579" s="84" t="s">
        <v>110</v>
      </c>
      <c r="F579" s="84"/>
      <c r="G579" s="85"/>
      <c r="H579" s="86"/>
      <c r="I579" s="87"/>
    </row>
    <row r="580" spans="2:9" x14ac:dyDescent="0.2">
      <c r="B580" s="88"/>
      <c r="C580" s="89"/>
      <c r="D580" s="166"/>
      <c r="E580" s="166"/>
      <c r="F580" s="166"/>
      <c r="G580" s="166"/>
      <c r="H580" s="45"/>
      <c r="I580" s="90"/>
    </row>
    <row r="581" spans="2:9" x14ac:dyDescent="0.2">
      <c r="B581" s="88"/>
      <c r="C581" s="91"/>
      <c r="D581" s="45"/>
      <c r="E581" s="45"/>
      <c r="F581" s="166"/>
      <c r="G581" s="166"/>
      <c r="H581" s="45"/>
      <c r="I581" s="92"/>
    </row>
    <row r="582" spans="2:9" x14ac:dyDescent="0.2">
      <c r="B582" s="93"/>
      <c r="C582" s="166"/>
      <c r="D582" s="45"/>
      <c r="E582" s="45"/>
      <c r="F582" s="594" t="s">
        <v>111</v>
      </c>
      <c r="G582" s="594"/>
      <c r="H582" s="594"/>
      <c r="I582" s="94"/>
    </row>
    <row r="583" spans="2:9" x14ac:dyDescent="0.2">
      <c r="B583" s="93"/>
      <c r="C583" s="95"/>
      <c r="D583" s="45"/>
      <c r="E583" s="45"/>
      <c r="F583" s="95"/>
      <c r="G583" s="95"/>
      <c r="H583" s="95"/>
      <c r="I583" s="92"/>
    </row>
    <row r="584" spans="2:9" ht="15.75" thickBot="1" x14ac:dyDescent="0.25">
      <c r="B584" s="96"/>
      <c r="C584" s="97" t="s">
        <v>112</v>
      </c>
      <c r="D584" s="97"/>
      <c r="E584" s="97"/>
      <c r="F584" s="595" t="s">
        <v>113</v>
      </c>
      <c r="G584" s="596"/>
      <c r="H584" s="596"/>
      <c r="I584" s="98"/>
    </row>
    <row r="586" spans="2:9" ht="15" thickBot="1" x14ac:dyDescent="0.25"/>
    <row r="587" spans="2:9" ht="15.75" x14ac:dyDescent="0.2">
      <c r="B587" s="130"/>
      <c r="C587" s="131"/>
      <c r="D587" s="659" t="s">
        <v>0</v>
      </c>
      <c r="E587" s="660"/>
      <c r="F587" s="660"/>
      <c r="G587" s="660"/>
      <c r="H587" s="660"/>
      <c r="I587" s="661"/>
    </row>
    <row r="588" spans="2:9" ht="15.75" x14ac:dyDescent="0.2">
      <c r="B588" s="132"/>
      <c r="C588" s="34"/>
      <c r="D588" s="558"/>
      <c r="E588" s="662"/>
      <c r="F588" s="662"/>
      <c r="G588" s="662"/>
      <c r="H588" s="662"/>
      <c r="I588" s="663"/>
    </row>
    <row r="589" spans="2:9" ht="15.75" x14ac:dyDescent="0.2">
      <c r="B589" s="132"/>
      <c r="C589" s="34"/>
      <c r="D589" s="558"/>
      <c r="E589" s="664"/>
      <c r="F589" s="664"/>
      <c r="G589" s="664"/>
      <c r="H589" s="664"/>
      <c r="I589" s="663"/>
    </row>
    <row r="590" spans="2:9" ht="15.75" x14ac:dyDescent="0.2">
      <c r="B590" s="132"/>
      <c r="C590" s="34"/>
      <c r="D590" s="35" t="s">
        <v>81</v>
      </c>
      <c r="E590" s="125"/>
      <c r="F590" s="125"/>
      <c r="G590" s="125"/>
      <c r="H590" s="125"/>
      <c r="I590" s="133"/>
    </row>
    <row r="591" spans="2:9" ht="15.75" x14ac:dyDescent="0.2">
      <c r="B591" s="132"/>
      <c r="C591" s="34"/>
      <c r="D591" s="35" t="s">
        <v>82</v>
      </c>
      <c r="E591" s="125"/>
      <c r="F591" s="125"/>
      <c r="G591" s="125"/>
      <c r="H591" s="125"/>
      <c r="I591" s="133"/>
    </row>
    <row r="592" spans="2:9" ht="21" thickBot="1" x14ac:dyDescent="0.25">
      <c r="B592" s="134"/>
      <c r="C592" s="38"/>
      <c r="D592" s="39" t="s">
        <v>83</v>
      </c>
      <c r="E592" s="40"/>
      <c r="F592" s="40"/>
      <c r="G592" s="40"/>
      <c r="H592" s="40"/>
      <c r="I592" s="135"/>
    </row>
    <row r="593" spans="2:9" ht="15" x14ac:dyDescent="0.25">
      <c r="B593" s="136" t="s">
        <v>84</v>
      </c>
      <c r="C593" s="118">
        <v>1.1599999999999999</v>
      </c>
      <c r="D593" s="166"/>
      <c r="E593" s="166"/>
      <c r="F593" s="166"/>
      <c r="G593" s="166"/>
      <c r="H593" s="45"/>
      <c r="I593" s="137"/>
    </row>
    <row r="594" spans="2:9" ht="15" thickBot="1" x14ac:dyDescent="0.25">
      <c r="B594" s="138" t="s">
        <v>85</v>
      </c>
      <c r="C594" s="562" t="s">
        <v>304</v>
      </c>
      <c r="D594" s="562"/>
      <c r="E594" s="562"/>
      <c r="F594" s="562"/>
      <c r="G594" s="562"/>
      <c r="H594" s="562"/>
      <c r="I594" s="665"/>
    </row>
    <row r="595" spans="2:9" ht="15.75" thickBot="1" x14ac:dyDescent="0.25">
      <c r="B595" s="666" t="s">
        <v>86</v>
      </c>
      <c r="C595" s="556"/>
      <c r="D595" s="556"/>
      <c r="E595" s="556"/>
      <c r="F595" s="556"/>
      <c r="G595" s="556"/>
      <c r="H595" s="556"/>
      <c r="I595" s="667"/>
    </row>
    <row r="596" spans="2:9" ht="31.5" customHeight="1" x14ac:dyDescent="0.2">
      <c r="B596" s="655" t="s">
        <v>87</v>
      </c>
      <c r="C596" s="567" t="s">
        <v>309</v>
      </c>
      <c r="D596" s="568"/>
      <c r="E596" s="568"/>
      <c r="F596" s="571" t="s">
        <v>88</v>
      </c>
      <c r="G596" s="573" t="s">
        <v>34</v>
      </c>
      <c r="H596" s="571" t="s">
        <v>158</v>
      </c>
      <c r="I596" s="575" t="s">
        <v>350</v>
      </c>
    </row>
    <row r="597" spans="2:9" ht="15" thickBot="1" x14ac:dyDescent="0.25">
      <c r="B597" s="656"/>
      <c r="C597" s="657"/>
      <c r="D597" s="658"/>
      <c r="E597" s="658"/>
      <c r="F597" s="572"/>
      <c r="G597" s="574"/>
      <c r="H597" s="572"/>
      <c r="I597" s="576"/>
    </row>
    <row r="598" spans="2:9" ht="15" thickBot="1" x14ac:dyDescent="0.25">
      <c r="B598" s="48" t="s">
        <v>90</v>
      </c>
      <c r="C598" s="49" t="s">
        <v>91</v>
      </c>
      <c r="D598" s="49" t="s">
        <v>92</v>
      </c>
      <c r="E598" s="49" t="s">
        <v>2</v>
      </c>
      <c r="F598" s="49" t="s">
        <v>93</v>
      </c>
      <c r="G598" s="49" t="s">
        <v>94</v>
      </c>
      <c r="H598" s="49" t="s">
        <v>95</v>
      </c>
      <c r="I598" s="50" t="s">
        <v>96</v>
      </c>
    </row>
    <row r="599" spans="2:9" x14ac:dyDescent="0.2">
      <c r="B599" s="139">
        <v>1</v>
      </c>
      <c r="C599" s="52" t="s">
        <v>385</v>
      </c>
      <c r="D599" s="53" t="s">
        <v>153</v>
      </c>
      <c r="E599" s="100">
        <v>0.6</v>
      </c>
      <c r="F599" s="126">
        <v>0.05</v>
      </c>
      <c r="G599" s="56">
        <v>19000</v>
      </c>
      <c r="H599" s="57">
        <f t="shared" ref="H599:H608" si="29">(E599*G599)+(E599*G599*F599)</f>
        <v>11970</v>
      </c>
      <c r="I599" s="678">
        <f>SUM(H599:H608)</f>
        <v>45821.9</v>
      </c>
    </row>
    <row r="600" spans="2:9" ht="24" x14ac:dyDescent="0.2">
      <c r="B600" s="139">
        <v>2</v>
      </c>
      <c r="C600" s="52" t="s">
        <v>386</v>
      </c>
      <c r="D600" s="58" t="s">
        <v>153</v>
      </c>
      <c r="E600" s="105">
        <v>0.8</v>
      </c>
      <c r="F600" s="126">
        <v>0.05</v>
      </c>
      <c r="G600" s="113">
        <v>1700</v>
      </c>
      <c r="H600" s="57">
        <f t="shared" si="29"/>
        <v>1428</v>
      </c>
      <c r="I600" s="679"/>
    </row>
    <row r="601" spans="2:9" ht="24" x14ac:dyDescent="0.2">
      <c r="B601" s="139">
        <v>3</v>
      </c>
      <c r="C601" s="52" t="s">
        <v>387</v>
      </c>
      <c r="D601" s="58" t="s">
        <v>153</v>
      </c>
      <c r="E601" s="105">
        <v>7.0000000000000007E-2</v>
      </c>
      <c r="F601" s="126">
        <v>0.05</v>
      </c>
      <c r="G601" s="113">
        <v>8400</v>
      </c>
      <c r="H601" s="57">
        <f t="shared" si="29"/>
        <v>617.4</v>
      </c>
      <c r="I601" s="679"/>
    </row>
    <row r="602" spans="2:9" x14ac:dyDescent="0.2">
      <c r="B602" s="139">
        <v>4</v>
      </c>
      <c r="C602" s="52" t="s">
        <v>388</v>
      </c>
      <c r="D602" s="58" t="s">
        <v>153</v>
      </c>
      <c r="E602" s="105">
        <v>0.42</v>
      </c>
      <c r="F602" s="126">
        <v>0.05</v>
      </c>
      <c r="G602" s="56">
        <v>1000</v>
      </c>
      <c r="H602" s="57">
        <f t="shared" si="29"/>
        <v>441</v>
      </c>
      <c r="I602" s="679"/>
    </row>
    <row r="603" spans="2:9" ht="24" x14ac:dyDescent="0.2">
      <c r="B603" s="139">
        <v>5</v>
      </c>
      <c r="C603" s="52" t="s">
        <v>389</v>
      </c>
      <c r="D603" s="58" t="s">
        <v>153</v>
      </c>
      <c r="E603" s="105">
        <v>0.09</v>
      </c>
      <c r="F603" s="126">
        <v>0.05</v>
      </c>
      <c r="G603" s="56">
        <v>34000</v>
      </c>
      <c r="H603" s="57">
        <f t="shared" si="29"/>
        <v>3213</v>
      </c>
      <c r="I603" s="679"/>
    </row>
    <row r="604" spans="2:9" ht="24" x14ac:dyDescent="0.2">
      <c r="B604" s="139">
        <v>6</v>
      </c>
      <c r="C604" s="52" t="s">
        <v>390</v>
      </c>
      <c r="D604" s="58" t="s">
        <v>153</v>
      </c>
      <c r="E604" s="105">
        <v>0.4</v>
      </c>
      <c r="F604" s="126">
        <v>0.05</v>
      </c>
      <c r="G604" s="56">
        <v>33000</v>
      </c>
      <c r="H604" s="57">
        <f t="shared" si="29"/>
        <v>13860</v>
      </c>
      <c r="I604" s="679"/>
    </row>
    <row r="605" spans="2:9" ht="24" x14ac:dyDescent="0.2">
      <c r="B605" s="139">
        <v>7</v>
      </c>
      <c r="C605" s="52" t="s">
        <v>391</v>
      </c>
      <c r="D605" s="58" t="s">
        <v>153</v>
      </c>
      <c r="E605" s="105">
        <v>13</v>
      </c>
      <c r="F605" s="129">
        <v>0</v>
      </c>
      <c r="G605" s="56">
        <v>50</v>
      </c>
      <c r="H605" s="57">
        <f t="shared" si="29"/>
        <v>650</v>
      </c>
      <c r="I605" s="679"/>
    </row>
    <row r="606" spans="2:9" ht="24" x14ac:dyDescent="0.2">
      <c r="B606" s="140">
        <v>8</v>
      </c>
      <c r="C606" s="141" t="s">
        <v>392</v>
      </c>
      <c r="D606" s="114" t="s">
        <v>153</v>
      </c>
      <c r="E606" s="142">
        <v>30</v>
      </c>
      <c r="F606" s="143">
        <v>0</v>
      </c>
      <c r="G606" s="144">
        <v>40</v>
      </c>
      <c r="H606" s="145">
        <f t="shared" si="29"/>
        <v>1200</v>
      </c>
      <c r="I606" s="679"/>
    </row>
    <row r="607" spans="2:9" ht="24" x14ac:dyDescent="0.2">
      <c r="B607" s="146">
        <v>9</v>
      </c>
      <c r="C607" s="119" t="s">
        <v>393</v>
      </c>
      <c r="D607" s="116" t="s">
        <v>153</v>
      </c>
      <c r="E607" s="120">
        <v>0.21</v>
      </c>
      <c r="F607" s="147">
        <v>0.05</v>
      </c>
      <c r="G607" s="121">
        <v>29000</v>
      </c>
      <c r="H607" s="117">
        <f t="shared" si="29"/>
        <v>6394.5</v>
      </c>
      <c r="I607" s="679"/>
    </row>
    <row r="608" spans="2:9" ht="15" thickBot="1" x14ac:dyDescent="0.25">
      <c r="B608" s="146">
        <v>10</v>
      </c>
      <c r="C608" s="119" t="s">
        <v>394</v>
      </c>
      <c r="D608" s="116" t="s">
        <v>144</v>
      </c>
      <c r="E608" s="120">
        <v>0.24</v>
      </c>
      <c r="F608" s="147">
        <v>0.05</v>
      </c>
      <c r="G608" s="121">
        <v>24000</v>
      </c>
      <c r="H608" s="117">
        <f t="shared" si="29"/>
        <v>6048</v>
      </c>
      <c r="I608" s="680"/>
    </row>
    <row r="609" spans="2:9" ht="15.75" thickBot="1" x14ac:dyDescent="0.25">
      <c r="B609" s="148" t="s">
        <v>90</v>
      </c>
      <c r="C609" s="115" t="s">
        <v>97</v>
      </c>
      <c r="D609" s="115" t="s">
        <v>92</v>
      </c>
      <c r="E609" s="681" t="s">
        <v>2</v>
      </c>
      <c r="F609" s="682"/>
      <c r="G609" s="115" t="s">
        <v>98</v>
      </c>
      <c r="H609" s="115" t="s">
        <v>99</v>
      </c>
      <c r="I609" s="149" t="s">
        <v>96</v>
      </c>
    </row>
    <row r="610" spans="2:9" ht="36" x14ac:dyDescent="0.2">
      <c r="B610" s="139">
        <v>1</v>
      </c>
      <c r="C610" s="52" t="s">
        <v>351</v>
      </c>
      <c r="D610" s="53" t="s">
        <v>101</v>
      </c>
      <c r="E610" s="584">
        <v>0.6</v>
      </c>
      <c r="F610" s="585"/>
      <c r="G610" s="62">
        <v>31550</v>
      </c>
      <c r="H610" s="63">
        <f>G610*E610</f>
        <v>18930</v>
      </c>
      <c r="I610" s="676">
        <f>SUM(H610:H611)</f>
        <v>18930</v>
      </c>
    </row>
    <row r="611" spans="2:9" ht="15" thickBot="1" x14ac:dyDescent="0.25">
      <c r="B611" s="150">
        <v>2</v>
      </c>
      <c r="C611" s="65" t="s">
        <v>102</v>
      </c>
      <c r="D611" s="66"/>
      <c r="E611" s="581"/>
      <c r="F611" s="581"/>
      <c r="G611" s="67"/>
      <c r="H611" s="68">
        <f>G611*E611</f>
        <v>0</v>
      </c>
      <c r="I611" s="677"/>
    </row>
    <row r="612" spans="2:9" ht="15.75" thickBot="1" x14ac:dyDescent="0.25">
      <c r="B612" s="151" t="s">
        <v>90</v>
      </c>
      <c r="C612" s="61" t="s">
        <v>103</v>
      </c>
      <c r="D612" s="165" t="s">
        <v>92</v>
      </c>
      <c r="E612" s="586" t="s">
        <v>2</v>
      </c>
      <c r="F612" s="587"/>
      <c r="G612" s="168" t="s">
        <v>94</v>
      </c>
      <c r="H612" s="61" t="s">
        <v>95</v>
      </c>
      <c r="I612" s="149" t="s">
        <v>96</v>
      </c>
    </row>
    <row r="613" spans="2:9" ht="23.45" customHeight="1" thickBot="1" x14ac:dyDescent="0.25">
      <c r="B613" s="139">
        <v>1</v>
      </c>
      <c r="C613" s="52" t="s">
        <v>104</v>
      </c>
      <c r="D613" s="53" t="s">
        <v>352</v>
      </c>
      <c r="E613" s="588">
        <v>0.05</v>
      </c>
      <c r="F613" s="589"/>
      <c r="G613" s="57">
        <f>I610</f>
        <v>18930</v>
      </c>
      <c r="H613" s="71">
        <f>E613*G613</f>
        <v>946.5</v>
      </c>
      <c r="I613" s="676">
        <f>SUM(H613:H615)</f>
        <v>3446.5</v>
      </c>
    </row>
    <row r="614" spans="2:9" ht="15.75" thickBot="1" x14ac:dyDescent="0.25">
      <c r="B614" s="150">
        <v>2</v>
      </c>
      <c r="C614" s="72" t="s">
        <v>135</v>
      </c>
      <c r="D614" s="58" t="s">
        <v>256</v>
      </c>
      <c r="E614" s="588">
        <v>1</v>
      </c>
      <c r="F614" s="589"/>
      <c r="G614" s="57">
        <v>1600</v>
      </c>
      <c r="H614" s="71">
        <f t="shared" ref="H614:H615" si="30">E614*G614</f>
        <v>1600</v>
      </c>
      <c r="I614" s="677"/>
    </row>
    <row r="615" spans="2:9" ht="15.75" thickBot="1" x14ac:dyDescent="0.25">
      <c r="B615" s="150">
        <v>3</v>
      </c>
      <c r="C615" s="74" t="s">
        <v>134</v>
      </c>
      <c r="D615" s="58" t="s">
        <v>256</v>
      </c>
      <c r="E615" s="590">
        <v>1</v>
      </c>
      <c r="F615" s="591"/>
      <c r="G615" s="75">
        <v>900</v>
      </c>
      <c r="H615" s="71">
        <f t="shared" si="30"/>
        <v>900</v>
      </c>
      <c r="I615" s="677"/>
    </row>
    <row r="616" spans="2:9" ht="15.75" thickBot="1" x14ac:dyDescent="0.25">
      <c r="B616" s="151" t="s">
        <v>90</v>
      </c>
      <c r="C616" s="61" t="s">
        <v>106</v>
      </c>
      <c r="D616" s="61" t="s">
        <v>92</v>
      </c>
      <c r="E616" s="582" t="s">
        <v>2</v>
      </c>
      <c r="F616" s="583"/>
      <c r="G616" s="61" t="s">
        <v>94</v>
      </c>
      <c r="H616" s="61" t="s">
        <v>99</v>
      </c>
      <c r="I616" s="149" t="s">
        <v>96</v>
      </c>
    </row>
    <row r="617" spans="2:9" x14ac:dyDescent="0.2">
      <c r="B617" s="139">
        <v>1</v>
      </c>
      <c r="C617" s="52"/>
      <c r="D617" s="53"/>
      <c r="E617" s="577"/>
      <c r="F617" s="578"/>
      <c r="G617" s="62"/>
      <c r="H617" s="63">
        <f>G617*E617</f>
        <v>0</v>
      </c>
      <c r="I617" s="676">
        <f>SUM(H617:H618)</f>
        <v>0</v>
      </c>
    </row>
    <row r="618" spans="2:9" ht="15" thickBot="1" x14ac:dyDescent="0.25">
      <c r="B618" s="150">
        <v>2</v>
      </c>
      <c r="C618" s="65" t="s">
        <v>102</v>
      </c>
      <c r="D618" s="66"/>
      <c r="E618" s="581"/>
      <c r="F618" s="581"/>
      <c r="G618" s="67"/>
      <c r="H618" s="68">
        <f>G618*E618</f>
        <v>0</v>
      </c>
      <c r="I618" s="677"/>
    </row>
    <row r="619" spans="2:9" ht="15.75" thickBot="1" x14ac:dyDescent="0.25">
      <c r="B619" s="152"/>
      <c r="C619" s="77" t="s">
        <v>109</v>
      </c>
      <c r="D619" s="78"/>
      <c r="E619" s="592"/>
      <c r="F619" s="593"/>
      <c r="G619" s="79"/>
      <c r="H619" s="80" t="s">
        <v>102</v>
      </c>
      <c r="I619" s="153">
        <f>I599+I610+I613+I617</f>
        <v>68198.399999999994</v>
      </c>
    </row>
    <row r="620" spans="2:9" x14ac:dyDescent="0.2">
      <c r="B620" s="154"/>
      <c r="C620" s="83"/>
      <c r="D620" s="84"/>
      <c r="E620" s="84" t="s">
        <v>110</v>
      </c>
      <c r="F620" s="84"/>
      <c r="G620" s="85"/>
      <c r="H620" s="86"/>
      <c r="I620" s="155"/>
    </row>
    <row r="621" spans="2:9" x14ac:dyDescent="0.2">
      <c r="B621" s="156"/>
      <c r="C621" s="89"/>
      <c r="D621" s="166"/>
      <c r="E621" s="166"/>
      <c r="F621" s="166"/>
      <c r="G621" s="166"/>
      <c r="H621" s="45"/>
      <c r="I621" s="157"/>
    </row>
    <row r="622" spans="2:9" x14ac:dyDescent="0.2">
      <c r="B622" s="156"/>
      <c r="C622" s="91"/>
      <c r="D622" s="45"/>
      <c r="E622" s="45"/>
      <c r="F622" s="166"/>
      <c r="G622" s="166"/>
      <c r="H622" s="45"/>
      <c r="I622" s="158"/>
    </row>
    <row r="623" spans="2:9" x14ac:dyDescent="0.2">
      <c r="B623" s="159"/>
      <c r="C623" s="166"/>
      <c r="D623" s="45"/>
      <c r="E623" s="45"/>
      <c r="F623" s="594" t="s">
        <v>111</v>
      </c>
      <c r="G623" s="594"/>
      <c r="H623" s="594"/>
      <c r="I623" s="160"/>
    </row>
    <row r="624" spans="2:9" x14ac:dyDescent="0.2">
      <c r="B624" s="159"/>
      <c r="C624" s="95"/>
      <c r="D624" s="45"/>
      <c r="E624" s="45"/>
      <c r="F624" s="95"/>
      <c r="G624" s="95"/>
      <c r="H624" s="95"/>
      <c r="I624" s="158"/>
    </row>
    <row r="625" spans="2:9" ht="15.75" thickBot="1" x14ac:dyDescent="0.25">
      <c r="B625" s="161"/>
      <c r="C625" s="162" t="s">
        <v>112</v>
      </c>
      <c r="D625" s="162"/>
      <c r="E625" s="162"/>
      <c r="F625" s="674" t="s">
        <v>113</v>
      </c>
      <c r="G625" s="675"/>
      <c r="H625" s="675"/>
      <c r="I625" s="163"/>
    </row>
    <row r="627" spans="2:9" ht="15" thickBot="1" x14ac:dyDescent="0.25"/>
    <row r="628" spans="2:9" ht="15.75" x14ac:dyDescent="0.2">
      <c r="B628" s="130"/>
      <c r="C628" s="131"/>
      <c r="D628" s="659" t="s">
        <v>0</v>
      </c>
      <c r="E628" s="660"/>
      <c r="F628" s="660"/>
      <c r="G628" s="660"/>
      <c r="H628" s="660"/>
      <c r="I628" s="661"/>
    </row>
    <row r="629" spans="2:9" ht="15.75" x14ac:dyDescent="0.2">
      <c r="B629" s="132"/>
      <c r="C629" s="34"/>
      <c r="D629" s="558"/>
      <c r="E629" s="662"/>
      <c r="F629" s="662"/>
      <c r="G629" s="662"/>
      <c r="H629" s="662"/>
      <c r="I629" s="663"/>
    </row>
    <row r="630" spans="2:9" ht="15.75" x14ac:dyDescent="0.2">
      <c r="B630" s="132"/>
      <c r="C630" s="34"/>
      <c r="D630" s="558"/>
      <c r="E630" s="664"/>
      <c r="F630" s="664"/>
      <c r="G630" s="664"/>
      <c r="H630" s="664"/>
      <c r="I630" s="663"/>
    </row>
    <row r="631" spans="2:9" ht="15.75" x14ac:dyDescent="0.2">
      <c r="B631" s="132"/>
      <c r="C631" s="34"/>
      <c r="D631" s="35" t="s">
        <v>81</v>
      </c>
      <c r="E631" s="125"/>
      <c r="F631" s="125"/>
      <c r="G631" s="125"/>
      <c r="H631" s="125"/>
      <c r="I631" s="133"/>
    </row>
    <row r="632" spans="2:9" ht="15.75" x14ac:dyDescent="0.2">
      <c r="B632" s="132"/>
      <c r="C632" s="34"/>
      <c r="D632" s="35" t="s">
        <v>82</v>
      </c>
      <c r="E632" s="125"/>
      <c r="F632" s="125"/>
      <c r="G632" s="125"/>
      <c r="H632" s="125"/>
      <c r="I632" s="133"/>
    </row>
    <row r="633" spans="2:9" ht="21" thickBot="1" x14ac:dyDescent="0.25">
      <c r="B633" s="134"/>
      <c r="C633" s="38"/>
      <c r="D633" s="39" t="s">
        <v>83</v>
      </c>
      <c r="E633" s="40"/>
      <c r="F633" s="40"/>
      <c r="G633" s="40"/>
      <c r="H633" s="40"/>
      <c r="I633" s="135"/>
    </row>
    <row r="634" spans="2:9" ht="15" x14ac:dyDescent="0.25">
      <c r="B634" s="136" t="s">
        <v>84</v>
      </c>
      <c r="C634" s="164">
        <v>2.1</v>
      </c>
      <c r="D634" s="166"/>
      <c r="E634" s="166"/>
      <c r="F634" s="166"/>
      <c r="G634" s="166"/>
      <c r="H634" s="45"/>
      <c r="I634" s="137"/>
    </row>
    <row r="635" spans="2:9" ht="15" thickBot="1" x14ac:dyDescent="0.25">
      <c r="B635" s="138" t="s">
        <v>85</v>
      </c>
      <c r="C635" s="562" t="s">
        <v>395</v>
      </c>
      <c r="D635" s="562"/>
      <c r="E635" s="562"/>
      <c r="F635" s="562"/>
      <c r="G635" s="562"/>
      <c r="H635" s="562"/>
      <c r="I635" s="665"/>
    </row>
    <row r="636" spans="2:9" ht="15.75" thickBot="1" x14ac:dyDescent="0.25">
      <c r="B636" s="666" t="s">
        <v>86</v>
      </c>
      <c r="C636" s="556"/>
      <c r="D636" s="556"/>
      <c r="E636" s="556"/>
      <c r="F636" s="556"/>
      <c r="G636" s="556"/>
      <c r="H636" s="556"/>
      <c r="I636" s="667"/>
    </row>
    <row r="637" spans="2:9" ht="43.5" customHeight="1" x14ac:dyDescent="0.2">
      <c r="B637" s="655" t="s">
        <v>87</v>
      </c>
      <c r="C637" s="567" t="s">
        <v>310</v>
      </c>
      <c r="D637" s="568"/>
      <c r="E637" s="568"/>
      <c r="F637" s="571" t="s">
        <v>88</v>
      </c>
      <c r="G637" s="573" t="s">
        <v>34</v>
      </c>
      <c r="H637" s="571" t="s">
        <v>158</v>
      </c>
      <c r="I637" s="575" t="s">
        <v>350</v>
      </c>
    </row>
    <row r="638" spans="2:9" ht="15" thickBot="1" x14ac:dyDescent="0.25">
      <c r="B638" s="656"/>
      <c r="C638" s="657"/>
      <c r="D638" s="658"/>
      <c r="E638" s="658"/>
      <c r="F638" s="572"/>
      <c r="G638" s="574"/>
      <c r="H638" s="572"/>
      <c r="I638" s="576"/>
    </row>
    <row r="639" spans="2:9" ht="15" thickBot="1" x14ac:dyDescent="0.25">
      <c r="B639" s="48" t="s">
        <v>90</v>
      </c>
      <c r="C639" s="49" t="s">
        <v>91</v>
      </c>
      <c r="D639" s="49" t="s">
        <v>92</v>
      </c>
      <c r="E639" s="49" t="s">
        <v>2</v>
      </c>
      <c r="F639" s="49" t="s">
        <v>93</v>
      </c>
      <c r="G639" s="49" t="s">
        <v>94</v>
      </c>
      <c r="H639" s="49" t="s">
        <v>95</v>
      </c>
      <c r="I639" s="50" t="s">
        <v>96</v>
      </c>
    </row>
    <row r="640" spans="2:9" x14ac:dyDescent="0.2">
      <c r="B640" s="139">
        <v>1</v>
      </c>
      <c r="C640" s="52"/>
      <c r="D640" s="53"/>
      <c r="E640" s="100"/>
      <c r="F640" s="126"/>
      <c r="G640" s="56"/>
      <c r="H640" s="57">
        <f t="shared" ref="H640:H649" si="31">(E640*G640)+(E640*G640*F640)</f>
        <v>0</v>
      </c>
      <c r="I640" s="678">
        <f>SUM(H640:H649)</f>
        <v>0</v>
      </c>
    </row>
    <row r="641" spans="2:9" x14ac:dyDescent="0.2">
      <c r="B641" s="139">
        <v>2</v>
      </c>
      <c r="C641" s="52"/>
      <c r="D641" s="58"/>
      <c r="E641" s="105"/>
      <c r="F641" s="126"/>
      <c r="G641" s="113"/>
      <c r="H641" s="57">
        <f t="shared" si="31"/>
        <v>0</v>
      </c>
      <c r="I641" s="679"/>
    </row>
    <row r="642" spans="2:9" x14ac:dyDescent="0.2">
      <c r="B642" s="139">
        <v>3</v>
      </c>
      <c r="C642" s="52"/>
      <c r="D642" s="58"/>
      <c r="E642" s="105"/>
      <c r="F642" s="126"/>
      <c r="G642" s="113"/>
      <c r="H642" s="57">
        <f t="shared" si="31"/>
        <v>0</v>
      </c>
      <c r="I642" s="679"/>
    </row>
    <row r="643" spans="2:9" x14ac:dyDescent="0.2">
      <c r="B643" s="139">
        <v>4</v>
      </c>
      <c r="C643" s="52"/>
      <c r="D643" s="58"/>
      <c r="E643" s="105"/>
      <c r="F643" s="126"/>
      <c r="G643" s="56"/>
      <c r="H643" s="57">
        <f t="shared" si="31"/>
        <v>0</v>
      </c>
      <c r="I643" s="679"/>
    </row>
    <row r="644" spans="2:9" x14ac:dyDescent="0.2">
      <c r="B644" s="139">
        <v>5</v>
      </c>
      <c r="C644" s="52"/>
      <c r="D644" s="58"/>
      <c r="E644" s="105"/>
      <c r="F644" s="126"/>
      <c r="G644" s="56"/>
      <c r="H644" s="57">
        <f t="shared" si="31"/>
        <v>0</v>
      </c>
      <c r="I644" s="679"/>
    </row>
    <row r="645" spans="2:9" x14ac:dyDescent="0.2">
      <c r="B645" s="139">
        <v>6</v>
      </c>
      <c r="C645" s="52"/>
      <c r="D645" s="58"/>
      <c r="E645" s="105"/>
      <c r="F645" s="126"/>
      <c r="G645" s="56"/>
      <c r="H645" s="57">
        <f t="shared" si="31"/>
        <v>0</v>
      </c>
      <c r="I645" s="679"/>
    </row>
    <row r="646" spans="2:9" x14ac:dyDescent="0.2">
      <c r="B646" s="139">
        <v>7</v>
      </c>
      <c r="C646" s="52"/>
      <c r="D646" s="58"/>
      <c r="E646" s="105"/>
      <c r="F646" s="129"/>
      <c r="G646" s="56"/>
      <c r="H646" s="57">
        <f t="shared" si="31"/>
        <v>0</v>
      </c>
      <c r="I646" s="679"/>
    </row>
    <row r="647" spans="2:9" x14ac:dyDescent="0.2">
      <c r="B647" s="140">
        <v>8</v>
      </c>
      <c r="C647" s="141"/>
      <c r="D647" s="114"/>
      <c r="E647" s="142"/>
      <c r="F647" s="143"/>
      <c r="G647" s="144"/>
      <c r="H647" s="145">
        <f t="shared" si="31"/>
        <v>0</v>
      </c>
      <c r="I647" s="679"/>
    </row>
    <row r="648" spans="2:9" x14ac:dyDescent="0.2">
      <c r="B648" s="146">
        <v>9</v>
      </c>
      <c r="C648" s="119"/>
      <c r="D648" s="116"/>
      <c r="E648" s="120"/>
      <c r="F648" s="147"/>
      <c r="G648" s="121"/>
      <c r="H648" s="117">
        <f t="shared" si="31"/>
        <v>0</v>
      </c>
      <c r="I648" s="679"/>
    </row>
    <row r="649" spans="2:9" ht="15" thickBot="1" x14ac:dyDescent="0.25">
      <c r="B649" s="146">
        <v>10</v>
      </c>
      <c r="C649" s="119"/>
      <c r="D649" s="116"/>
      <c r="E649" s="120"/>
      <c r="F649" s="147"/>
      <c r="G649" s="121"/>
      <c r="H649" s="117">
        <f t="shared" si="31"/>
        <v>0</v>
      </c>
      <c r="I649" s="680"/>
    </row>
    <row r="650" spans="2:9" ht="15.75" thickBot="1" x14ac:dyDescent="0.25">
      <c r="B650" s="148" t="s">
        <v>90</v>
      </c>
      <c r="C650" s="115" t="s">
        <v>97</v>
      </c>
      <c r="D650" s="115" t="s">
        <v>92</v>
      </c>
      <c r="E650" s="681" t="s">
        <v>2</v>
      </c>
      <c r="F650" s="682"/>
      <c r="G650" s="115" t="s">
        <v>98</v>
      </c>
      <c r="H650" s="115" t="s">
        <v>99</v>
      </c>
      <c r="I650" s="149" t="s">
        <v>96</v>
      </c>
    </row>
    <row r="651" spans="2:9" ht="36" x14ac:dyDescent="0.2">
      <c r="B651" s="139">
        <v>1</v>
      </c>
      <c r="C651" s="52" t="s">
        <v>100</v>
      </c>
      <c r="D651" s="53" t="s">
        <v>101</v>
      </c>
      <c r="E651" s="584">
        <v>2</v>
      </c>
      <c r="F651" s="585"/>
      <c r="G651" s="62">
        <v>28682</v>
      </c>
      <c r="H651" s="63">
        <f>G651*E651</f>
        <v>57364</v>
      </c>
      <c r="I651" s="676">
        <f>SUM(H651:H652)</f>
        <v>57364</v>
      </c>
    </row>
    <row r="652" spans="2:9" ht="15" thickBot="1" x14ac:dyDescent="0.25">
      <c r="B652" s="150">
        <v>2</v>
      </c>
      <c r="C652" s="65" t="s">
        <v>102</v>
      </c>
      <c r="D652" s="66"/>
      <c r="E652" s="581"/>
      <c r="F652" s="581"/>
      <c r="G652" s="67"/>
      <c r="H652" s="68">
        <f>G652*E652</f>
        <v>0</v>
      </c>
      <c r="I652" s="677"/>
    </row>
    <row r="653" spans="2:9" ht="15.75" thickBot="1" x14ac:dyDescent="0.25">
      <c r="B653" s="151" t="s">
        <v>90</v>
      </c>
      <c r="C653" s="61" t="s">
        <v>103</v>
      </c>
      <c r="D653" s="165" t="s">
        <v>92</v>
      </c>
      <c r="E653" s="586" t="s">
        <v>2</v>
      </c>
      <c r="F653" s="587"/>
      <c r="G653" s="168" t="s">
        <v>94</v>
      </c>
      <c r="H653" s="61" t="s">
        <v>95</v>
      </c>
      <c r="I653" s="149" t="s">
        <v>96</v>
      </c>
    </row>
    <row r="654" spans="2:9" ht="23.45" customHeight="1" thickBot="1" x14ac:dyDescent="0.25">
      <c r="B654" s="139">
        <v>1</v>
      </c>
      <c r="C654" s="52" t="s">
        <v>104</v>
      </c>
      <c r="D654" s="53" t="s">
        <v>352</v>
      </c>
      <c r="E654" s="588">
        <v>0.05</v>
      </c>
      <c r="F654" s="589"/>
      <c r="G654" s="57">
        <f>I651</f>
        <v>57364</v>
      </c>
      <c r="H654" s="71">
        <f>E654*G654</f>
        <v>2868.2000000000003</v>
      </c>
      <c r="I654" s="676">
        <f>SUM(H654:H656)</f>
        <v>2868.2000000000003</v>
      </c>
    </row>
    <row r="655" spans="2:9" ht="15.75" thickBot="1" x14ac:dyDescent="0.25">
      <c r="B655" s="150">
        <v>2</v>
      </c>
      <c r="C655" s="72"/>
      <c r="D655" s="58"/>
      <c r="E655" s="588"/>
      <c r="F655" s="589"/>
      <c r="G655" s="57"/>
      <c r="H655" s="71">
        <f t="shared" ref="H655:H656" si="32">E655*G655</f>
        <v>0</v>
      </c>
      <c r="I655" s="677"/>
    </row>
    <row r="656" spans="2:9" ht="15.75" thickBot="1" x14ac:dyDescent="0.25">
      <c r="B656" s="150">
        <v>3</v>
      </c>
      <c r="C656" s="74"/>
      <c r="D656" s="58"/>
      <c r="E656" s="590"/>
      <c r="F656" s="591"/>
      <c r="G656" s="75"/>
      <c r="H656" s="71">
        <f t="shared" si="32"/>
        <v>0</v>
      </c>
      <c r="I656" s="677"/>
    </row>
    <row r="657" spans="2:9" ht="15.75" thickBot="1" x14ac:dyDescent="0.25">
      <c r="B657" s="151" t="s">
        <v>90</v>
      </c>
      <c r="C657" s="61" t="s">
        <v>106</v>
      </c>
      <c r="D657" s="61" t="s">
        <v>92</v>
      </c>
      <c r="E657" s="582" t="s">
        <v>2</v>
      </c>
      <c r="F657" s="583"/>
      <c r="G657" s="61" t="s">
        <v>94</v>
      </c>
      <c r="H657" s="61" t="s">
        <v>99</v>
      </c>
      <c r="I657" s="149" t="s">
        <v>96</v>
      </c>
    </row>
    <row r="658" spans="2:9" x14ac:dyDescent="0.2">
      <c r="B658" s="139">
        <v>1</v>
      </c>
      <c r="C658" s="52"/>
      <c r="D658" s="53"/>
      <c r="E658" s="577"/>
      <c r="F658" s="578"/>
      <c r="G658" s="62"/>
      <c r="H658" s="63">
        <f>G658*E658</f>
        <v>0</v>
      </c>
      <c r="I658" s="676">
        <f>SUM(H658:H659)</f>
        <v>0</v>
      </c>
    </row>
    <row r="659" spans="2:9" ht="15" thickBot="1" x14ac:dyDescent="0.25">
      <c r="B659" s="150">
        <v>2</v>
      </c>
      <c r="C659" s="65" t="s">
        <v>102</v>
      </c>
      <c r="D659" s="66"/>
      <c r="E659" s="581"/>
      <c r="F659" s="581"/>
      <c r="G659" s="67"/>
      <c r="H659" s="68">
        <f>G659*E659</f>
        <v>0</v>
      </c>
      <c r="I659" s="677"/>
    </row>
    <row r="660" spans="2:9" ht="15.75" thickBot="1" x14ac:dyDescent="0.25">
      <c r="B660" s="152"/>
      <c r="C660" s="77" t="s">
        <v>109</v>
      </c>
      <c r="D660" s="78"/>
      <c r="E660" s="592"/>
      <c r="F660" s="593"/>
      <c r="G660" s="79"/>
      <c r="H660" s="80" t="s">
        <v>102</v>
      </c>
      <c r="I660" s="153">
        <f>I640+I651+I654+I658</f>
        <v>60232.2</v>
      </c>
    </row>
    <row r="661" spans="2:9" x14ac:dyDescent="0.2">
      <c r="B661" s="154"/>
      <c r="C661" s="83"/>
      <c r="D661" s="84"/>
      <c r="E661" s="84" t="s">
        <v>110</v>
      </c>
      <c r="F661" s="84"/>
      <c r="G661" s="85"/>
      <c r="H661" s="86"/>
      <c r="I661" s="155"/>
    </row>
    <row r="662" spans="2:9" x14ac:dyDescent="0.2">
      <c r="B662" s="156"/>
      <c r="C662" s="89"/>
      <c r="D662" s="166"/>
      <c r="E662" s="166"/>
      <c r="F662" s="166"/>
      <c r="G662" s="166"/>
      <c r="H662" s="45"/>
      <c r="I662" s="157"/>
    </row>
    <row r="663" spans="2:9" x14ac:dyDescent="0.2">
      <c r="B663" s="156"/>
      <c r="C663" s="91"/>
      <c r="D663" s="45"/>
      <c r="E663" s="45"/>
      <c r="F663" s="166"/>
      <c r="G663" s="166"/>
      <c r="H663" s="45"/>
      <c r="I663" s="158"/>
    </row>
    <row r="664" spans="2:9" x14ac:dyDescent="0.2">
      <c r="B664" s="159"/>
      <c r="C664" s="166"/>
      <c r="D664" s="45"/>
      <c r="E664" s="45"/>
      <c r="F664" s="594" t="s">
        <v>111</v>
      </c>
      <c r="G664" s="594"/>
      <c r="H664" s="594"/>
      <c r="I664" s="160"/>
    </row>
    <row r="665" spans="2:9" x14ac:dyDescent="0.2">
      <c r="B665" s="159"/>
      <c r="C665" s="95"/>
      <c r="D665" s="45"/>
      <c r="E665" s="45"/>
      <c r="F665" s="95"/>
      <c r="G665" s="95"/>
      <c r="H665" s="95"/>
      <c r="I665" s="158"/>
    </row>
    <row r="666" spans="2:9" ht="15.75" thickBot="1" x14ac:dyDescent="0.25">
      <c r="B666" s="161"/>
      <c r="C666" s="162" t="s">
        <v>112</v>
      </c>
      <c r="D666" s="162"/>
      <c r="E666" s="162"/>
      <c r="F666" s="674" t="s">
        <v>113</v>
      </c>
      <c r="G666" s="675"/>
      <c r="H666" s="675"/>
      <c r="I666" s="163"/>
    </row>
    <row r="668" spans="2:9" ht="15" thickBot="1" x14ac:dyDescent="0.25"/>
    <row r="669" spans="2:9" ht="15.75" x14ac:dyDescent="0.2">
      <c r="B669" s="130"/>
      <c r="C669" s="131"/>
      <c r="D669" s="659" t="s">
        <v>0</v>
      </c>
      <c r="E669" s="660"/>
      <c r="F669" s="660"/>
      <c r="G669" s="660"/>
      <c r="H669" s="660"/>
      <c r="I669" s="661"/>
    </row>
    <row r="670" spans="2:9" ht="15.75" x14ac:dyDescent="0.2">
      <c r="B670" s="132"/>
      <c r="C670" s="34"/>
      <c r="D670" s="558"/>
      <c r="E670" s="662"/>
      <c r="F670" s="662"/>
      <c r="G670" s="662"/>
      <c r="H670" s="662"/>
      <c r="I670" s="663"/>
    </row>
    <row r="671" spans="2:9" ht="15.75" x14ac:dyDescent="0.2">
      <c r="B671" s="132"/>
      <c r="C671" s="34"/>
      <c r="D671" s="558"/>
      <c r="E671" s="664"/>
      <c r="F671" s="664"/>
      <c r="G671" s="664"/>
      <c r="H671" s="664"/>
      <c r="I671" s="663"/>
    </row>
    <row r="672" spans="2:9" ht="15.75" x14ac:dyDescent="0.2">
      <c r="B672" s="132"/>
      <c r="C672" s="34"/>
      <c r="D672" s="35" t="s">
        <v>81</v>
      </c>
      <c r="E672" s="125"/>
      <c r="F672" s="125"/>
      <c r="G672" s="125"/>
      <c r="H672" s="125"/>
      <c r="I672" s="133"/>
    </row>
    <row r="673" spans="2:9" ht="15.75" x14ac:dyDescent="0.2">
      <c r="B673" s="132"/>
      <c r="C673" s="34"/>
      <c r="D673" s="35" t="s">
        <v>82</v>
      </c>
      <c r="E673" s="125"/>
      <c r="F673" s="125"/>
      <c r="G673" s="125"/>
      <c r="H673" s="125"/>
      <c r="I673" s="133"/>
    </row>
    <row r="674" spans="2:9" ht="21" thickBot="1" x14ac:dyDescent="0.25">
      <c r="B674" s="134"/>
      <c r="C674" s="38"/>
      <c r="D674" s="39" t="s">
        <v>83</v>
      </c>
      <c r="E674" s="40"/>
      <c r="F674" s="40"/>
      <c r="G674" s="40"/>
      <c r="H674" s="40"/>
      <c r="I674" s="135"/>
    </row>
    <row r="675" spans="2:9" ht="15" x14ac:dyDescent="0.25">
      <c r="B675" s="136" t="s">
        <v>84</v>
      </c>
      <c r="C675" s="164">
        <v>2.2000000000000002</v>
      </c>
      <c r="D675" s="166"/>
      <c r="E675" s="166"/>
      <c r="F675" s="166"/>
      <c r="G675" s="166"/>
      <c r="H675" s="45"/>
      <c r="I675" s="137"/>
    </row>
    <row r="676" spans="2:9" ht="15" thickBot="1" x14ac:dyDescent="0.25">
      <c r="B676" s="138" t="s">
        <v>85</v>
      </c>
      <c r="C676" s="562" t="s">
        <v>395</v>
      </c>
      <c r="D676" s="562"/>
      <c r="E676" s="562"/>
      <c r="F676" s="562"/>
      <c r="G676" s="562"/>
      <c r="H676" s="562"/>
      <c r="I676" s="665"/>
    </row>
    <row r="677" spans="2:9" ht="15.75" thickBot="1" x14ac:dyDescent="0.25">
      <c r="B677" s="666" t="s">
        <v>86</v>
      </c>
      <c r="C677" s="556"/>
      <c r="D677" s="556"/>
      <c r="E677" s="556"/>
      <c r="F677" s="556"/>
      <c r="G677" s="556"/>
      <c r="H677" s="556"/>
      <c r="I677" s="667"/>
    </row>
    <row r="678" spans="2:9" x14ac:dyDescent="0.2">
      <c r="B678" s="655" t="s">
        <v>87</v>
      </c>
      <c r="C678" s="567" t="s">
        <v>311</v>
      </c>
      <c r="D678" s="568"/>
      <c r="E678" s="568"/>
      <c r="F678" s="571" t="s">
        <v>88</v>
      </c>
      <c r="G678" s="573" t="s">
        <v>34</v>
      </c>
      <c r="H678" s="571" t="s">
        <v>158</v>
      </c>
      <c r="I678" s="575" t="s">
        <v>350</v>
      </c>
    </row>
    <row r="679" spans="2:9" ht="15" thickBot="1" x14ac:dyDescent="0.25">
      <c r="B679" s="656"/>
      <c r="C679" s="657"/>
      <c r="D679" s="658"/>
      <c r="E679" s="658"/>
      <c r="F679" s="572"/>
      <c r="G679" s="574"/>
      <c r="H679" s="572"/>
      <c r="I679" s="576"/>
    </row>
    <row r="680" spans="2:9" ht="15" thickBot="1" x14ac:dyDescent="0.25">
      <c r="B680" s="48" t="s">
        <v>90</v>
      </c>
      <c r="C680" s="49" t="s">
        <v>91</v>
      </c>
      <c r="D680" s="49" t="s">
        <v>92</v>
      </c>
      <c r="E680" s="49" t="s">
        <v>2</v>
      </c>
      <c r="F680" s="49" t="s">
        <v>93</v>
      </c>
      <c r="G680" s="49" t="s">
        <v>94</v>
      </c>
      <c r="H680" s="49" t="s">
        <v>95</v>
      </c>
      <c r="I680" s="50" t="s">
        <v>96</v>
      </c>
    </row>
    <row r="681" spans="2:9" x14ac:dyDescent="0.2">
      <c r="B681" s="139">
        <v>1</v>
      </c>
      <c r="C681" s="52"/>
      <c r="D681" s="53"/>
      <c r="E681" s="100"/>
      <c r="F681" s="126"/>
      <c r="G681" s="56"/>
      <c r="H681" s="57">
        <f t="shared" ref="H681:H690" si="33">(E681*G681)+(E681*G681*F681)</f>
        <v>0</v>
      </c>
      <c r="I681" s="678">
        <f>SUM(H681:H690)</f>
        <v>0</v>
      </c>
    </row>
    <row r="682" spans="2:9" x14ac:dyDescent="0.2">
      <c r="B682" s="139">
        <v>2</v>
      </c>
      <c r="C682" s="52"/>
      <c r="D682" s="58"/>
      <c r="E682" s="105"/>
      <c r="F682" s="126"/>
      <c r="G682" s="113"/>
      <c r="H682" s="57">
        <f t="shared" si="33"/>
        <v>0</v>
      </c>
      <c r="I682" s="679"/>
    </row>
    <row r="683" spans="2:9" x14ac:dyDescent="0.2">
      <c r="B683" s="139">
        <v>3</v>
      </c>
      <c r="C683" s="52"/>
      <c r="D683" s="58"/>
      <c r="E683" s="105"/>
      <c r="F683" s="126"/>
      <c r="G683" s="113"/>
      <c r="H683" s="57">
        <f t="shared" si="33"/>
        <v>0</v>
      </c>
      <c r="I683" s="679"/>
    </row>
    <row r="684" spans="2:9" x14ac:dyDescent="0.2">
      <c r="B684" s="139">
        <v>4</v>
      </c>
      <c r="C684" s="52"/>
      <c r="D684" s="58"/>
      <c r="E684" s="105"/>
      <c r="F684" s="126"/>
      <c r="G684" s="56"/>
      <c r="H684" s="57">
        <f t="shared" si="33"/>
        <v>0</v>
      </c>
      <c r="I684" s="679"/>
    </row>
    <row r="685" spans="2:9" x14ac:dyDescent="0.2">
      <c r="B685" s="139">
        <v>5</v>
      </c>
      <c r="C685" s="52"/>
      <c r="D685" s="58"/>
      <c r="E685" s="105"/>
      <c r="F685" s="126"/>
      <c r="G685" s="56"/>
      <c r="H685" s="57">
        <f t="shared" si="33"/>
        <v>0</v>
      </c>
      <c r="I685" s="679"/>
    </row>
    <row r="686" spans="2:9" x14ac:dyDescent="0.2">
      <c r="B686" s="139">
        <v>6</v>
      </c>
      <c r="C686" s="52"/>
      <c r="D686" s="58"/>
      <c r="E686" s="105"/>
      <c r="F686" s="126"/>
      <c r="G686" s="56"/>
      <c r="H686" s="57">
        <f t="shared" si="33"/>
        <v>0</v>
      </c>
      <c r="I686" s="679"/>
    </row>
    <row r="687" spans="2:9" x14ac:dyDescent="0.2">
      <c r="B687" s="139">
        <v>7</v>
      </c>
      <c r="C687" s="52"/>
      <c r="D687" s="58"/>
      <c r="E687" s="105"/>
      <c r="F687" s="129"/>
      <c r="G687" s="56"/>
      <c r="H687" s="57">
        <f t="shared" si="33"/>
        <v>0</v>
      </c>
      <c r="I687" s="679"/>
    </row>
    <row r="688" spans="2:9" x14ac:dyDescent="0.2">
      <c r="B688" s="140">
        <v>8</v>
      </c>
      <c r="C688" s="141"/>
      <c r="D688" s="114"/>
      <c r="E688" s="142"/>
      <c r="F688" s="143"/>
      <c r="G688" s="144"/>
      <c r="H688" s="145">
        <f t="shared" si="33"/>
        <v>0</v>
      </c>
      <c r="I688" s="679"/>
    </row>
    <row r="689" spans="2:9" x14ac:dyDescent="0.2">
      <c r="B689" s="146">
        <v>9</v>
      </c>
      <c r="C689" s="119"/>
      <c r="D689" s="116"/>
      <c r="E689" s="120"/>
      <c r="F689" s="147"/>
      <c r="G689" s="121"/>
      <c r="H689" s="117">
        <f t="shared" si="33"/>
        <v>0</v>
      </c>
      <c r="I689" s="679"/>
    </row>
    <row r="690" spans="2:9" ht="15" thickBot="1" x14ac:dyDescent="0.25">
      <c r="B690" s="146">
        <v>10</v>
      </c>
      <c r="C690" s="119"/>
      <c r="D690" s="116"/>
      <c r="E690" s="120"/>
      <c r="F690" s="147"/>
      <c r="G690" s="121"/>
      <c r="H690" s="117">
        <f t="shared" si="33"/>
        <v>0</v>
      </c>
      <c r="I690" s="680"/>
    </row>
    <row r="691" spans="2:9" ht="15.75" thickBot="1" x14ac:dyDescent="0.25">
      <c r="B691" s="148" t="s">
        <v>90</v>
      </c>
      <c r="C691" s="115" t="s">
        <v>97</v>
      </c>
      <c r="D691" s="115" t="s">
        <v>92</v>
      </c>
      <c r="E691" s="681" t="s">
        <v>2</v>
      </c>
      <c r="F691" s="682"/>
      <c r="G691" s="115" t="s">
        <v>98</v>
      </c>
      <c r="H691" s="115" t="s">
        <v>99</v>
      </c>
      <c r="I691" s="149" t="s">
        <v>96</v>
      </c>
    </row>
    <row r="692" spans="2:9" ht="36" x14ac:dyDescent="0.2">
      <c r="B692" s="139">
        <v>1</v>
      </c>
      <c r="C692" s="52" t="s">
        <v>100</v>
      </c>
      <c r="D692" s="53" t="s">
        <v>101</v>
      </c>
      <c r="E692" s="584">
        <v>0.85025714285714282</v>
      </c>
      <c r="F692" s="585"/>
      <c r="G692" s="62">
        <v>28682</v>
      </c>
      <c r="H692" s="63">
        <f>G692*E692</f>
        <v>24387.075371428571</v>
      </c>
      <c r="I692" s="676">
        <f>SUM(H692:H693)</f>
        <v>24387.075371428571</v>
      </c>
    </row>
    <row r="693" spans="2:9" ht="15" thickBot="1" x14ac:dyDescent="0.25">
      <c r="B693" s="150">
        <v>2</v>
      </c>
      <c r="C693" s="65" t="s">
        <v>102</v>
      </c>
      <c r="D693" s="66"/>
      <c r="E693" s="581"/>
      <c r="F693" s="581"/>
      <c r="G693" s="67"/>
      <c r="H693" s="68">
        <f>G693*E693</f>
        <v>0</v>
      </c>
      <c r="I693" s="677"/>
    </row>
    <row r="694" spans="2:9" ht="15.75" thickBot="1" x14ac:dyDescent="0.25">
      <c r="B694" s="151" t="s">
        <v>90</v>
      </c>
      <c r="C694" s="61" t="s">
        <v>103</v>
      </c>
      <c r="D694" s="165" t="s">
        <v>92</v>
      </c>
      <c r="E694" s="586" t="s">
        <v>2</v>
      </c>
      <c r="F694" s="587"/>
      <c r="G694" s="168" t="s">
        <v>94</v>
      </c>
      <c r="H694" s="61" t="s">
        <v>95</v>
      </c>
      <c r="I694" s="149" t="s">
        <v>96</v>
      </c>
    </row>
    <row r="695" spans="2:9" ht="23.45" customHeight="1" thickBot="1" x14ac:dyDescent="0.25">
      <c r="B695" s="139">
        <v>1</v>
      </c>
      <c r="C695" s="52" t="s">
        <v>104</v>
      </c>
      <c r="D695" s="53" t="s">
        <v>352</v>
      </c>
      <c r="E695" s="588">
        <v>0.05</v>
      </c>
      <c r="F695" s="589"/>
      <c r="G695" s="57">
        <f>I692</f>
        <v>24387.075371428571</v>
      </c>
      <c r="H695" s="71">
        <f>E695*G695</f>
        <v>1219.3537685714286</v>
      </c>
      <c r="I695" s="676">
        <f>SUM(H695:H697)</f>
        <v>1219.3537685714286</v>
      </c>
    </row>
    <row r="696" spans="2:9" ht="15.75" thickBot="1" x14ac:dyDescent="0.25">
      <c r="B696" s="150">
        <v>2</v>
      </c>
      <c r="C696" s="72"/>
      <c r="D696" s="58"/>
      <c r="E696" s="588"/>
      <c r="F696" s="589"/>
      <c r="G696" s="57"/>
      <c r="H696" s="71">
        <f t="shared" ref="H696:H697" si="34">E696*G696</f>
        <v>0</v>
      </c>
      <c r="I696" s="677"/>
    </row>
    <row r="697" spans="2:9" ht="15.75" thickBot="1" x14ac:dyDescent="0.25">
      <c r="B697" s="150">
        <v>3</v>
      </c>
      <c r="C697" s="74"/>
      <c r="D697" s="58"/>
      <c r="E697" s="590"/>
      <c r="F697" s="591"/>
      <c r="G697" s="75"/>
      <c r="H697" s="71">
        <f t="shared" si="34"/>
        <v>0</v>
      </c>
      <c r="I697" s="677"/>
    </row>
    <row r="698" spans="2:9" ht="15.75" thickBot="1" x14ac:dyDescent="0.25">
      <c r="B698" s="151" t="s">
        <v>90</v>
      </c>
      <c r="C698" s="61" t="s">
        <v>106</v>
      </c>
      <c r="D698" s="61" t="s">
        <v>92</v>
      </c>
      <c r="E698" s="582" t="s">
        <v>2</v>
      </c>
      <c r="F698" s="583"/>
      <c r="G698" s="61" t="s">
        <v>94</v>
      </c>
      <c r="H698" s="61" t="s">
        <v>99</v>
      </c>
      <c r="I698" s="149" t="s">
        <v>96</v>
      </c>
    </row>
    <row r="699" spans="2:9" x14ac:dyDescent="0.2">
      <c r="B699" s="139">
        <v>1</v>
      </c>
      <c r="C699" s="52"/>
      <c r="D699" s="53"/>
      <c r="E699" s="577"/>
      <c r="F699" s="578"/>
      <c r="G699" s="62"/>
      <c r="H699" s="63">
        <f>G699*E699</f>
        <v>0</v>
      </c>
      <c r="I699" s="676">
        <f>SUM(H699:H700)</f>
        <v>0</v>
      </c>
    </row>
    <row r="700" spans="2:9" ht="15" thickBot="1" x14ac:dyDescent="0.25">
      <c r="B700" s="150">
        <v>2</v>
      </c>
      <c r="C700" s="65" t="s">
        <v>102</v>
      </c>
      <c r="D700" s="66"/>
      <c r="E700" s="581"/>
      <c r="F700" s="581"/>
      <c r="G700" s="67"/>
      <c r="H700" s="68">
        <f>G700*E700</f>
        <v>0</v>
      </c>
      <c r="I700" s="677"/>
    </row>
    <row r="701" spans="2:9" ht="15.75" thickBot="1" x14ac:dyDescent="0.25">
      <c r="B701" s="152"/>
      <c r="C701" s="77" t="s">
        <v>109</v>
      </c>
      <c r="D701" s="78"/>
      <c r="E701" s="592"/>
      <c r="F701" s="593"/>
      <c r="G701" s="79"/>
      <c r="H701" s="80" t="s">
        <v>102</v>
      </c>
      <c r="I701" s="153">
        <f>I681+I692+I695+I699</f>
        <v>25606.42914</v>
      </c>
    </row>
    <row r="702" spans="2:9" x14ac:dyDescent="0.2">
      <c r="B702" s="154"/>
      <c r="C702" s="83"/>
      <c r="D702" s="84"/>
      <c r="E702" s="84" t="s">
        <v>110</v>
      </c>
      <c r="F702" s="84"/>
      <c r="G702" s="85"/>
      <c r="H702" s="86"/>
      <c r="I702" s="155"/>
    </row>
    <row r="703" spans="2:9" x14ac:dyDescent="0.2">
      <c r="B703" s="156"/>
      <c r="C703" s="89"/>
      <c r="D703" s="166"/>
      <c r="E703" s="166"/>
      <c r="F703" s="166"/>
      <c r="G703" s="166"/>
      <c r="H703" s="45"/>
      <c r="I703" s="157"/>
    </row>
    <row r="704" spans="2:9" x14ac:dyDescent="0.2">
      <c r="B704" s="156"/>
      <c r="C704" s="91"/>
      <c r="D704" s="45"/>
      <c r="E704" s="45"/>
      <c r="F704" s="166"/>
      <c r="G704" s="166"/>
      <c r="H704" s="45"/>
      <c r="I704" s="158"/>
    </row>
    <row r="705" spans="2:9" x14ac:dyDescent="0.2">
      <c r="B705" s="159"/>
      <c r="C705" s="166"/>
      <c r="D705" s="45"/>
      <c r="E705" s="45"/>
      <c r="F705" s="594" t="s">
        <v>111</v>
      </c>
      <c r="G705" s="594"/>
      <c r="H705" s="594"/>
      <c r="I705" s="160"/>
    </row>
    <row r="706" spans="2:9" x14ac:dyDescent="0.2">
      <c r="B706" s="159"/>
      <c r="C706" s="95"/>
      <c r="D706" s="45"/>
      <c r="E706" s="45"/>
      <c r="F706" s="95"/>
      <c r="G706" s="95"/>
      <c r="H706" s="95"/>
      <c r="I706" s="158"/>
    </row>
    <row r="707" spans="2:9" ht="15.75" thickBot="1" x14ac:dyDescent="0.25">
      <c r="B707" s="161"/>
      <c r="C707" s="162" t="s">
        <v>112</v>
      </c>
      <c r="D707" s="162"/>
      <c r="E707" s="162"/>
      <c r="F707" s="674" t="s">
        <v>113</v>
      </c>
      <c r="G707" s="675"/>
      <c r="H707" s="675"/>
      <c r="I707" s="163"/>
    </row>
    <row r="709" spans="2:9" ht="15" thickBot="1" x14ac:dyDescent="0.25"/>
    <row r="710" spans="2:9" ht="15.75" x14ac:dyDescent="0.2">
      <c r="B710" s="130"/>
      <c r="C710" s="131"/>
      <c r="D710" s="659" t="s">
        <v>0</v>
      </c>
      <c r="E710" s="660"/>
      <c r="F710" s="660"/>
      <c r="G710" s="660"/>
      <c r="H710" s="660"/>
      <c r="I710" s="661"/>
    </row>
    <row r="711" spans="2:9" ht="15.75" x14ac:dyDescent="0.2">
      <c r="B711" s="132"/>
      <c r="C711" s="34"/>
      <c r="D711" s="558"/>
      <c r="E711" s="662"/>
      <c r="F711" s="662"/>
      <c r="G711" s="662"/>
      <c r="H711" s="662"/>
      <c r="I711" s="663"/>
    </row>
    <row r="712" spans="2:9" ht="15.75" x14ac:dyDescent="0.2">
      <c r="B712" s="132"/>
      <c r="C712" s="34"/>
      <c r="D712" s="558"/>
      <c r="E712" s="664"/>
      <c r="F712" s="664"/>
      <c r="G712" s="664"/>
      <c r="H712" s="664"/>
      <c r="I712" s="663"/>
    </row>
    <row r="713" spans="2:9" ht="15.75" x14ac:dyDescent="0.2">
      <c r="B713" s="132"/>
      <c r="C713" s="34"/>
      <c r="D713" s="35" t="s">
        <v>81</v>
      </c>
      <c r="E713" s="125"/>
      <c r="F713" s="125"/>
      <c r="G713" s="125"/>
      <c r="H713" s="125"/>
      <c r="I713" s="133"/>
    </row>
    <row r="714" spans="2:9" ht="15.75" x14ac:dyDescent="0.2">
      <c r="B714" s="132"/>
      <c r="C714" s="34"/>
      <c r="D714" s="35" t="s">
        <v>82</v>
      </c>
      <c r="E714" s="125"/>
      <c r="F714" s="125"/>
      <c r="G714" s="125"/>
      <c r="H714" s="125"/>
      <c r="I714" s="133"/>
    </row>
    <row r="715" spans="2:9" ht="21" thickBot="1" x14ac:dyDescent="0.25">
      <c r="B715" s="134"/>
      <c r="C715" s="38"/>
      <c r="D715" s="39" t="s">
        <v>83</v>
      </c>
      <c r="E715" s="40"/>
      <c r="F715" s="40"/>
      <c r="G715" s="40"/>
      <c r="H715" s="40"/>
      <c r="I715" s="135"/>
    </row>
    <row r="716" spans="2:9" ht="15" x14ac:dyDescent="0.25">
      <c r="B716" s="136" t="s">
        <v>84</v>
      </c>
      <c r="C716" s="164">
        <v>2.2999999999999998</v>
      </c>
      <c r="D716" s="166"/>
      <c r="E716" s="166"/>
      <c r="F716" s="166"/>
      <c r="G716" s="166"/>
      <c r="H716" s="45"/>
      <c r="I716" s="137"/>
    </row>
    <row r="717" spans="2:9" ht="15" thickBot="1" x14ac:dyDescent="0.25">
      <c r="B717" s="138" t="s">
        <v>85</v>
      </c>
      <c r="C717" s="562" t="s">
        <v>395</v>
      </c>
      <c r="D717" s="562"/>
      <c r="E717" s="562"/>
      <c r="F717" s="562"/>
      <c r="G717" s="562"/>
      <c r="H717" s="562"/>
      <c r="I717" s="665"/>
    </row>
    <row r="718" spans="2:9" ht="15.75" thickBot="1" x14ac:dyDescent="0.25">
      <c r="B718" s="666" t="s">
        <v>86</v>
      </c>
      <c r="C718" s="556"/>
      <c r="D718" s="556"/>
      <c r="E718" s="556"/>
      <c r="F718" s="556"/>
      <c r="G718" s="556"/>
      <c r="H718" s="556"/>
      <c r="I718" s="667"/>
    </row>
    <row r="719" spans="2:9" ht="30" customHeight="1" x14ac:dyDescent="0.2">
      <c r="B719" s="655" t="s">
        <v>87</v>
      </c>
      <c r="C719" s="567" t="s">
        <v>312</v>
      </c>
      <c r="D719" s="568"/>
      <c r="E719" s="568"/>
      <c r="F719" s="571" t="s">
        <v>88</v>
      </c>
      <c r="G719" s="573" t="s">
        <v>8</v>
      </c>
      <c r="H719" s="571" t="s">
        <v>158</v>
      </c>
      <c r="I719" s="575" t="s">
        <v>350</v>
      </c>
    </row>
    <row r="720" spans="2:9" ht="26.25" customHeight="1" thickBot="1" x14ac:dyDescent="0.25">
      <c r="B720" s="656"/>
      <c r="C720" s="657"/>
      <c r="D720" s="658"/>
      <c r="E720" s="658"/>
      <c r="F720" s="572"/>
      <c r="G720" s="574"/>
      <c r="H720" s="572"/>
      <c r="I720" s="576"/>
    </row>
    <row r="721" spans="2:9" ht="15" thickBot="1" x14ac:dyDescent="0.25">
      <c r="B721" s="48" t="s">
        <v>90</v>
      </c>
      <c r="C721" s="49" t="s">
        <v>91</v>
      </c>
      <c r="D721" s="49" t="s">
        <v>92</v>
      </c>
      <c r="E721" s="49" t="s">
        <v>2</v>
      </c>
      <c r="F721" s="49" t="s">
        <v>93</v>
      </c>
      <c r="G721" s="49" t="s">
        <v>94</v>
      </c>
      <c r="H721" s="49" t="s">
        <v>95</v>
      </c>
      <c r="I721" s="50" t="s">
        <v>96</v>
      </c>
    </row>
    <row r="722" spans="2:9" x14ac:dyDescent="0.2">
      <c r="B722" s="139">
        <v>1</v>
      </c>
      <c r="C722" s="52"/>
      <c r="D722" s="53"/>
      <c r="E722" s="100"/>
      <c r="F722" s="126"/>
      <c r="G722" s="56"/>
      <c r="H722" s="57">
        <f t="shared" ref="H722:H731" si="35">(E722*G722)+(E722*G722*F722)</f>
        <v>0</v>
      </c>
      <c r="I722" s="678">
        <f>SUM(H722:H731)</f>
        <v>0</v>
      </c>
    </row>
    <row r="723" spans="2:9" x14ac:dyDescent="0.2">
      <c r="B723" s="139">
        <v>2</v>
      </c>
      <c r="C723" s="52"/>
      <c r="D723" s="58"/>
      <c r="E723" s="105"/>
      <c r="F723" s="126"/>
      <c r="G723" s="113"/>
      <c r="H723" s="57">
        <f t="shared" si="35"/>
        <v>0</v>
      </c>
      <c r="I723" s="679"/>
    </row>
    <row r="724" spans="2:9" x14ac:dyDescent="0.2">
      <c r="B724" s="139">
        <v>3</v>
      </c>
      <c r="C724" s="52"/>
      <c r="D724" s="58"/>
      <c r="E724" s="105"/>
      <c r="F724" s="126"/>
      <c r="G724" s="113"/>
      <c r="H724" s="57">
        <f t="shared" si="35"/>
        <v>0</v>
      </c>
      <c r="I724" s="679"/>
    </row>
    <row r="725" spans="2:9" x14ac:dyDescent="0.2">
      <c r="B725" s="139">
        <v>4</v>
      </c>
      <c r="C725" s="52"/>
      <c r="D725" s="58"/>
      <c r="E725" s="105"/>
      <c r="F725" s="126"/>
      <c r="G725" s="56"/>
      <c r="H725" s="57">
        <f t="shared" si="35"/>
        <v>0</v>
      </c>
      <c r="I725" s="679"/>
    </row>
    <row r="726" spans="2:9" x14ac:dyDescent="0.2">
      <c r="B726" s="139">
        <v>5</v>
      </c>
      <c r="C726" s="52"/>
      <c r="D726" s="58"/>
      <c r="E726" s="105"/>
      <c r="F726" s="126"/>
      <c r="G726" s="56"/>
      <c r="H726" s="57">
        <f t="shared" si="35"/>
        <v>0</v>
      </c>
      <c r="I726" s="679"/>
    </row>
    <row r="727" spans="2:9" x14ac:dyDescent="0.2">
      <c r="B727" s="139">
        <v>6</v>
      </c>
      <c r="C727" s="52"/>
      <c r="D727" s="58"/>
      <c r="E727" s="105"/>
      <c r="F727" s="126"/>
      <c r="G727" s="56"/>
      <c r="H727" s="57">
        <f t="shared" si="35"/>
        <v>0</v>
      </c>
      <c r="I727" s="679"/>
    </row>
    <row r="728" spans="2:9" x14ac:dyDescent="0.2">
      <c r="B728" s="139">
        <v>7</v>
      </c>
      <c r="C728" s="52"/>
      <c r="D728" s="58"/>
      <c r="E728" s="105"/>
      <c r="F728" s="129"/>
      <c r="G728" s="56"/>
      <c r="H728" s="57">
        <f t="shared" si="35"/>
        <v>0</v>
      </c>
      <c r="I728" s="679"/>
    </row>
    <row r="729" spans="2:9" x14ac:dyDescent="0.2">
      <c r="B729" s="140">
        <v>8</v>
      </c>
      <c r="C729" s="141"/>
      <c r="D729" s="114"/>
      <c r="E729" s="142"/>
      <c r="F729" s="143"/>
      <c r="G729" s="144"/>
      <c r="H729" s="145">
        <f t="shared" si="35"/>
        <v>0</v>
      </c>
      <c r="I729" s="679"/>
    </row>
    <row r="730" spans="2:9" x14ac:dyDescent="0.2">
      <c r="B730" s="146">
        <v>9</v>
      </c>
      <c r="C730" s="119"/>
      <c r="D730" s="116"/>
      <c r="E730" s="120"/>
      <c r="F730" s="147"/>
      <c r="G730" s="121"/>
      <c r="H730" s="117">
        <f t="shared" si="35"/>
        <v>0</v>
      </c>
      <c r="I730" s="679"/>
    </row>
    <row r="731" spans="2:9" ht="15" thickBot="1" x14ac:dyDescent="0.25">
      <c r="B731" s="146">
        <v>10</v>
      </c>
      <c r="C731" s="119"/>
      <c r="D731" s="116"/>
      <c r="E731" s="120"/>
      <c r="F731" s="147"/>
      <c r="G731" s="121"/>
      <c r="H731" s="117">
        <f t="shared" si="35"/>
        <v>0</v>
      </c>
      <c r="I731" s="680"/>
    </row>
    <row r="732" spans="2:9" ht="15.75" thickBot="1" x14ac:dyDescent="0.25">
      <c r="B732" s="148" t="s">
        <v>90</v>
      </c>
      <c r="C732" s="115" t="s">
        <v>97</v>
      </c>
      <c r="D732" s="115" t="s">
        <v>92</v>
      </c>
      <c r="E732" s="681" t="s">
        <v>2</v>
      </c>
      <c r="F732" s="682"/>
      <c r="G732" s="115" t="s">
        <v>98</v>
      </c>
      <c r="H732" s="115" t="s">
        <v>99</v>
      </c>
      <c r="I732" s="149" t="s">
        <v>96</v>
      </c>
    </row>
    <row r="733" spans="2:9" ht="36" x14ac:dyDescent="0.2">
      <c r="B733" s="139">
        <v>1</v>
      </c>
      <c r="C733" s="52" t="s">
        <v>100</v>
      </c>
      <c r="D733" s="53" t="s">
        <v>101</v>
      </c>
      <c r="E733" s="584">
        <v>0.32528571428571429</v>
      </c>
      <c r="F733" s="585"/>
      <c r="G733" s="62">
        <v>28682</v>
      </c>
      <c r="H733" s="63">
        <f>G733*E733</f>
        <v>9329.844857142858</v>
      </c>
      <c r="I733" s="676">
        <f>SUM(H733:H734)</f>
        <v>9329.844857142858</v>
      </c>
    </row>
    <row r="734" spans="2:9" ht="15" thickBot="1" x14ac:dyDescent="0.25">
      <c r="B734" s="150">
        <v>2</v>
      </c>
      <c r="C734" s="65" t="s">
        <v>102</v>
      </c>
      <c r="D734" s="66"/>
      <c r="E734" s="581"/>
      <c r="F734" s="581"/>
      <c r="G734" s="67"/>
      <c r="H734" s="68">
        <f>G734*E734</f>
        <v>0</v>
      </c>
      <c r="I734" s="677"/>
    </row>
    <row r="735" spans="2:9" ht="15.75" thickBot="1" x14ac:dyDescent="0.25">
      <c r="B735" s="151" t="s">
        <v>90</v>
      </c>
      <c r="C735" s="61" t="s">
        <v>103</v>
      </c>
      <c r="D735" s="165" t="s">
        <v>92</v>
      </c>
      <c r="E735" s="586" t="s">
        <v>2</v>
      </c>
      <c r="F735" s="587"/>
      <c r="G735" s="168" t="s">
        <v>94</v>
      </c>
      <c r="H735" s="61" t="s">
        <v>95</v>
      </c>
      <c r="I735" s="149" t="s">
        <v>96</v>
      </c>
    </row>
    <row r="736" spans="2:9" ht="23.45" customHeight="1" thickBot="1" x14ac:dyDescent="0.25">
      <c r="B736" s="139">
        <v>1</v>
      </c>
      <c r="C736" s="52" t="s">
        <v>104</v>
      </c>
      <c r="D736" s="53" t="s">
        <v>352</v>
      </c>
      <c r="E736" s="588">
        <v>0.05</v>
      </c>
      <c r="F736" s="589"/>
      <c r="G736" s="57">
        <f>I733</f>
        <v>9329.844857142858</v>
      </c>
      <c r="H736" s="71">
        <f>E736*G736</f>
        <v>466.49224285714291</v>
      </c>
      <c r="I736" s="676">
        <f>SUM(H736:H738)</f>
        <v>2966.4922428571431</v>
      </c>
    </row>
    <row r="737" spans="2:9" ht="15.75" thickBot="1" x14ac:dyDescent="0.25">
      <c r="B737" s="150">
        <v>2</v>
      </c>
      <c r="C737" s="72" t="s">
        <v>135</v>
      </c>
      <c r="D737" s="58" t="s">
        <v>256</v>
      </c>
      <c r="E737" s="588">
        <v>1</v>
      </c>
      <c r="F737" s="589"/>
      <c r="G737" s="57">
        <v>1600</v>
      </c>
      <c r="H737" s="71">
        <f t="shared" ref="H737:H738" si="36">E737*G737</f>
        <v>1600</v>
      </c>
      <c r="I737" s="677"/>
    </row>
    <row r="738" spans="2:9" ht="15.75" thickBot="1" x14ac:dyDescent="0.25">
      <c r="B738" s="150">
        <v>3</v>
      </c>
      <c r="C738" s="74" t="s">
        <v>134</v>
      </c>
      <c r="D738" s="58" t="s">
        <v>256</v>
      </c>
      <c r="E738" s="590">
        <v>1</v>
      </c>
      <c r="F738" s="591"/>
      <c r="G738" s="75">
        <v>900</v>
      </c>
      <c r="H738" s="71">
        <f t="shared" si="36"/>
        <v>900</v>
      </c>
      <c r="I738" s="677"/>
    </row>
    <row r="739" spans="2:9" ht="15.75" thickBot="1" x14ac:dyDescent="0.25">
      <c r="B739" s="151" t="s">
        <v>90</v>
      </c>
      <c r="C739" s="61" t="s">
        <v>106</v>
      </c>
      <c r="D739" s="61" t="s">
        <v>92</v>
      </c>
      <c r="E739" s="582" t="s">
        <v>2</v>
      </c>
      <c r="F739" s="583"/>
      <c r="G739" s="61" t="s">
        <v>94</v>
      </c>
      <c r="H739" s="61" t="s">
        <v>99</v>
      </c>
      <c r="I739" s="149" t="s">
        <v>96</v>
      </c>
    </row>
    <row r="740" spans="2:9" x14ac:dyDescent="0.2">
      <c r="B740" s="139">
        <v>1</v>
      </c>
      <c r="C740" s="52"/>
      <c r="D740" s="53"/>
      <c r="E740" s="577"/>
      <c r="F740" s="578"/>
      <c r="G740" s="62"/>
      <c r="H740" s="63">
        <f>G740*E740</f>
        <v>0</v>
      </c>
      <c r="I740" s="676">
        <f>SUM(H740:H741)</f>
        <v>0</v>
      </c>
    </row>
    <row r="741" spans="2:9" ht="15" thickBot="1" x14ac:dyDescent="0.25">
      <c r="B741" s="150">
        <v>2</v>
      </c>
      <c r="C741" s="65" t="s">
        <v>102</v>
      </c>
      <c r="D741" s="66"/>
      <c r="E741" s="581"/>
      <c r="F741" s="581"/>
      <c r="G741" s="67"/>
      <c r="H741" s="68">
        <f>G741*E741</f>
        <v>0</v>
      </c>
      <c r="I741" s="677"/>
    </row>
    <row r="742" spans="2:9" ht="15.75" thickBot="1" x14ac:dyDescent="0.25">
      <c r="B742" s="152"/>
      <c r="C742" s="77" t="s">
        <v>109</v>
      </c>
      <c r="D742" s="78"/>
      <c r="E742" s="592"/>
      <c r="F742" s="593"/>
      <c r="G742" s="79"/>
      <c r="H742" s="80" t="s">
        <v>102</v>
      </c>
      <c r="I742" s="153">
        <f>I722+I733+I736+I740</f>
        <v>12296.337100000001</v>
      </c>
    </row>
    <row r="743" spans="2:9" x14ac:dyDescent="0.2">
      <c r="B743" s="154"/>
      <c r="C743" s="83"/>
      <c r="D743" s="84"/>
      <c r="E743" s="84" t="s">
        <v>110</v>
      </c>
      <c r="F743" s="84"/>
      <c r="G743" s="85"/>
      <c r="H743" s="86"/>
      <c r="I743" s="155"/>
    </row>
    <row r="744" spans="2:9" x14ac:dyDescent="0.2">
      <c r="B744" s="156"/>
      <c r="C744" s="89"/>
      <c r="D744" s="166"/>
      <c r="E744" s="166"/>
      <c r="F744" s="166"/>
      <c r="G744" s="166"/>
      <c r="H744" s="45"/>
      <c r="I744" s="157"/>
    </row>
    <row r="745" spans="2:9" x14ac:dyDescent="0.2">
      <c r="B745" s="156"/>
      <c r="C745" s="91"/>
      <c r="D745" s="45"/>
      <c r="E745" s="45"/>
      <c r="F745" s="166"/>
      <c r="G745" s="166"/>
      <c r="H745" s="45"/>
      <c r="I745" s="158"/>
    </row>
    <row r="746" spans="2:9" x14ac:dyDescent="0.2">
      <c r="B746" s="159"/>
      <c r="C746" s="166"/>
      <c r="D746" s="45"/>
      <c r="E746" s="45"/>
      <c r="F746" s="594" t="s">
        <v>111</v>
      </c>
      <c r="G746" s="594"/>
      <c r="H746" s="594"/>
      <c r="I746" s="160"/>
    </row>
    <row r="747" spans="2:9" x14ac:dyDescent="0.2">
      <c r="B747" s="159"/>
      <c r="C747" s="95"/>
      <c r="D747" s="45"/>
      <c r="E747" s="45"/>
      <c r="F747" s="95"/>
      <c r="G747" s="95"/>
      <c r="H747" s="95"/>
      <c r="I747" s="158"/>
    </row>
    <row r="748" spans="2:9" ht="15.75" thickBot="1" x14ac:dyDescent="0.25">
      <c r="B748" s="161"/>
      <c r="C748" s="162" t="s">
        <v>112</v>
      </c>
      <c r="D748" s="162"/>
      <c r="E748" s="162"/>
      <c r="F748" s="674" t="s">
        <v>113</v>
      </c>
      <c r="G748" s="675"/>
      <c r="H748" s="675"/>
      <c r="I748" s="163"/>
    </row>
    <row r="750" spans="2:9" ht="15" thickBot="1" x14ac:dyDescent="0.25"/>
    <row r="751" spans="2:9" ht="15.75" x14ac:dyDescent="0.2">
      <c r="B751" s="130"/>
      <c r="C751" s="131"/>
      <c r="D751" s="659" t="s">
        <v>0</v>
      </c>
      <c r="E751" s="660"/>
      <c r="F751" s="660"/>
      <c r="G751" s="660"/>
      <c r="H751" s="660"/>
      <c r="I751" s="661"/>
    </row>
    <row r="752" spans="2:9" ht="15.75" x14ac:dyDescent="0.2">
      <c r="B752" s="132"/>
      <c r="C752" s="34"/>
      <c r="D752" s="558"/>
      <c r="E752" s="662"/>
      <c r="F752" s="662"/>
      <c r="G752" s="662"/>
      <c r="H752" s="662"/>
      <c r="I752" s="663"/>
    </row>
    <row r="753" spans="2:14" ht="15.75" x14ac:dyDescent="0.2">
      <c r="B753" s="132"/>
      <c r="C753" s="34"/>
      <c r="D753" s="558"/>
      <c r="E753" s="664"/>
      <c r="F753" s="664"/>
      <c r="G753" s="664"/>
      <c r="H753" s="664"/>
      <c r="I753" s="663"/>
    </row>
    <row r="754" spans="2:14" ht="15.75" x14ac:dyDescent="0.2">
      <c r="B754" s="132"/>
      <c r="C754" s="34"/>
      <c r="D754" s="35" t="s">
        <v>81</v>
      </c>
      <c r="E754" s="125"/>
      <c r="F754" s="125"/>
      <c r="G754" s="125"/>
      <c r="H754" s="125"/>
      <c r="I754" s="133"/>
    </row>
    <row r="755" spans="2:14" ht="15.75" x14ac:dyDescent="0.2">
      <c r="B755" s="132"/>
      <c r="C755" s="34"/>
      <c r="D755" s="35" t="s">
        <v>82</v>
      </c>
      <c r="E755" s="125"/>
      <c r="F755" s="125"/>
      <c r="G755" s="125"/>
      <c r="H755" s="125"/>
      <c r="I755" s="133"/>
    </row>
    <row r="756" spans="2:14" ht="21" thickBot="1" x14ac:dyDescent="0.25">
      <c r="B756" s="134"/>
      <c r="C756" s="38"/>
      <c r="D756" s="39" t="s">
        <v>83</v>
      </c>
      <c r="E756" s="40"/>
      <c r="F756" s="40"/>
      <c r="G756" s="40"/>
      <c r="H756" s="40"/>
      <c r="I756" s="135"/>
    </row>
    <row r="757" spans="2:14" ht="15" x14ac:dyDescent="0.25">
      <c r="B757" s="136" t="s">
        <v>84</v>
      </c>
      <c r="C757" s="164">
        <v>2.4</v>
      </c>
      <c r="D757" s="166"/>
      <c r="E757" s="166"/>
      <c r="F757" s="166"/>
      <c r="G757" s="166"/>
      <c r="H757" s="45"/>
      <c r="I757" s="137"/>
    </row>
    <row r="758" spans="2:14" ht="15" thickBot="1" x14ac:dyDescent="0.25">
      <c r="B758" s="138" t="s">
        <v>85</v>
      </c>
      <c r="C758" s="562" t="s">
        <v>395</v>
      </c>
      <c r="D758" s="562"/>
      <c r="E758" s="562"/>
      <c r="F758" s="562"/>
      <c r="G758" s="562"/>
      <c r="H758" s="562"/>
      <c r="I758" s="665"/>
    </row>
    <row r="759" spans="2:14" ht="15.75" thickBot="1" x14ac:dyDescent="0.25">
      <c r="B759" s="666" t="s">
        <v>86</v>
      </c>
      <c r="C759" s="556"/>
      <c r="D759" s="556"/>
      <c r="E759" s="556"/>
      <c r="F759" s="556"/>
      <c r="G759" s="556"/>
      <c r="H759" s="556"/>
      <c r="I759" s="667"/>
    </row>
    <row r="760" spans="2:14" ht="27" customHeight="1" x14ac:dyDescent="0.2">
      <c r="B760" s="655" t="s">
        <v>87</v>
      </c>
      <c r="C760" s="567" t="s">
        <v>313</v>
      </c>
      <c r="D760" s="568"/>
      <c r="E760" s="568"/>
      <c r="F760" s="571" t="s">
        <v>88</v>
      </c>
      <c r="G760" s="573" t="s">
        <v>8</v>
      </c>
      <c r="H760" s="571" t="s">
        <v>158</v>
      </c>
      <c r="I760" s="575" t="s">
        <v>350</v>
      </c>
      <c r="N760" s="127">
        <f>2670000*1.19</f>
        <v>3177300</v>
      </c>
    </row>
    <row r="761" spans="2:14" ht="15" thickBot="1" x14ac:dyDescent="0.25">
      <c r="B761" s="656"/>
      <c r="C761" s="657"/>
      <c r="D761" s="658"/>
      <c r="E761" s="658"/>
      <c r="F761" s="572"/>
      <c r="G761" s="574"/>
      <c r="H761" s="572"/>
      <c r="I761" s="576"/>
      <c r="N761" s="127">
        <f>+N760+220000</f>
        <v>3397300</v>
      </c>
    </row>
    <row r="762" spans="2:14" ht="15" thickBot="1" x14ac:dyDescent="0.25">
      <c r="B762" s="48" t="s">
        <v>90</v>
      </c>
      <c r="C762" s="49" t="s">
        <v>91</v>
      </c>
      <c r="D762" s="49" t="s">
        <v>92</v>
      </c>
      <c r="E762" s="49" t="s">
        <v>2</v>
      </c>
      <c r="F762" s="49" t="s">
        <v>93</v>
      </c>
      <c r="G762" s="49" t="s">
        <v>94</v>
      </c>
      <c r="H762" s="49" t="s">
        <v>95</v>
      </c>
      <c r="I762" s="50" t="s">
        <v>96</v>
      </c>
    </row>
    <row r="763" spans="2:14" x14ac:dyDescent="0.2">
      <c r="B763" s="139">
        <v>1</v>
      </c>
      <c r="C763" s="52" t="s">
        <v>396</v>
      </c>
      <c r="D763" s="53" t="s">
        <v>24</v>
      </c>
      <c r="E763" s="100">
        <v>0.02</v>
      </c>
      <c r="F763" s="126">
        <v>0.05</v>
      </c>
      <c r="G763" s="56">
        <v>417388.30926007335</v>
      </c>
      <c r="H763" s="57">
        <f t="shared" ref="H763:H772" si="37">(E763*G763)+(E763*G763*F763)</f>
        <v>8765.1544944615416</v>
      </c>
      <c r="I763" s="678">
        <f>SUM(H763:H772)</f>
        <v>16115.154494461542</v>
      </c>
    </row>
    <row r="764" spans="2:14" x14ac:dyDescent="0.2">
      <c r="B764" s="139">
        <v>2</v>
      </c>
      <c r="C764" s="52" t="s">
        <v>397</v>
      </c>
      <c r="D764" s="58" t="s">
        <v>144</v>
      </c>
      <c r="E764" s="105">
        <v>0.125</v>
      </c>
      <c r="F764" s="126">
        <v>0.05</v>
      </c>
      <c r="G764" s="113">
        <v>56000</v>
      </c>
      <c r="H764" s="57">
        <f t="shared" si="37"/>
        <v>7350</v>
      </c>
      <c r="I764" s="679"/>
    </row>
    <row r="765" spans="2:14" x14ac:dyDescent="0.2">
      <c r="B765" s="139">
        <v>3</v>
      </c>
      <c r="C765" s="52"/>
      <c r="D765" s="58"/>
      <c r="E765" s="105"/>
      <c r="F765" s="126"/>
      <c r="G765" s="113"/>
      <c r="H765" s="57">
        <f t="shared" si="37"/>
        <v>0</v>
      </c>
      <c r="I765" s="679"/>
    </row>
    <row r="766" spans="2:14" x14ac:dyDescent="0.2">
      <c r="B766" s="139">
        <v>4</v>
      </c>
      <c r="C766" s="52"/>
      <c r="D766" s="58"/>
      <c r="E766" s="105"/>
      <c r="F766" s="126"/>
      <c r="G766" s="56"/>
      <c r="H766" s="57">
        <f t="shared" si="37"/>
        <v>0</v>
      </c>
      <c r="I766" s="679"/>
    </row>
    <row r="767" spans="2:14" x14ac:dyDescent="0.2">
      <c r="B767" s="139">
        <v>5</v>
      </c>
      <c r="C767" s="52"/>
      <c r="D767" s="58"/>
      <c r="E767" s="105"/>
      <c r="F767" s="126"/>
      <c r="G767" s="56"/>
      <c r="H767" s="57">
        <f t="shared" si="37"/>
        <v>0</v>
      </c>
      <c r="I767" s="679"/>
    </row>
    <row r="768" spans="2:14" x14ac:dyDescent="0.2">
      <c r="B768" s="139">
        <v>6</v>
      </c>
      <c r="C768" s="52"/>
      <c r="D768" s="58"/>
      <c r="E768" s="105"/>
      <c r="F768" s="126"/>
      <c r="G768" s="56"/>
      <c r="H768" s="57">
        <f t="shared" si="37"/>
        <v>0</v>
      </c>
      <c r="I768" s="679"/>
    </row>
    <row r="769" spans="2:9" x14ac:dyDescent="0.2">
      <c r="B769" s="139">
        <v>7</v>
      </c>
      <c r="C769" s="52"/>
      <c r="D769" s="58"/>
      <c r="E769" s="105"/>
      <c r="F769" s="129"/>
      <c r="G769" s="56"/>
      <c r="H769" s="57">
        <f t="shared" si="37"/>
        <v>0</v>
      </c>
      <c r="I769" s="679"/>
    </row>
    <row r="770" spans="2:9" x14ac:dyDescent="0.2">
      <c r="B770" s="140">
        <v>8</v>
      </c>
      <c r="C770" s="141"/>
      <c r="D770" s="114"/>
      <c r="E770" s="142"/>
      <c r="F770" s="143"/>
      <c r="G770" s="144"/>
      <c r="H770" s="145">
        <f t="shared" si="37"/>
        <v>0</v>
      </c>
      <c r="I770" s="679"/>
    </row>
    <row r="771" spans="2:9" x14ac:dyDescent="0.2">
      <c r="B771" s="146">
        <v>9</v>
      </c>
      <c r="C771" s="119"/>
      <c r="D771" s="116"/>
      <c r="E771" s="120"/>
      <c r="F771" s="147"/>
      <c r="G771" s="121"/>
      <c r="H771" s="117">
        <f t="shared" si="37"/>
        <v>0</v>
      </c>
      <c r="I771" s="679"/>
    </row>
    <row r="772" spans="2:9" ht="15" thickBot="1" x14ac:dyDescent="0.25">
      <c r="B772" s="146">
        <v>10</v>
      </c>
      <c r="C772" s="119"/>
      <c r="D772" s="116"/>
      <c r="E772" s="120"/>
      <c r="F772" s="147"/>
      <c r="G772" s="121"/>
      <c r="H772" s="117">
        <f t="shared" si="37"/>
        <v>0</v>
      </c>
      <c r="I772" s="680"/>
    </row>
    <row r="773" spans="2:9" ht="15.75" thickBot="1" x14ac:dyDescent="0.25">
      <c r="B773" s="148" t="s">
        <v>90</v>
      </c>
      <c r="C773" s="115" t="s">
        <v>97</v>
      </c>
      <c r="D773" s="115" t="s">
        <v>92</v>
      </c>
      <c r="E773" s="681" t="s">
        <v>2</v>
      </c>
      <c r="F773" s="682"/>
      <c r="G773" s="115" t="s">
        <v>98</v>
      </c>
      <c r="H773" s="115" t="s">
        <v>99</v>
      </c>
      <c r="I773" s="149" t="s">
        <v>96</v>
      </c>
    </row>
    <row r="774" spans="2:9" ht="36" x14ac:dyDescent="0.2">
      <c r="B774" s="139">
        <v>1</v>
      </c>
      <c r="C774" s="52" t="s">
        <v>100</v>
      </c>
      <c r="D774" s="53" t="s">
        <v>101</v>
      </c>
      <c r="E774" s="584">
        <v>0.42280000000000006</v>
      </c>
      <c r="F774" s="585"/>
      <c r="G774" s="62">
        <v>28682</v>
      </c>
      <c r="H774" s="63">
        <f>G774*E774</f>
        <v>12126.749600000001</v>
      </c>
      <c r="I774" s="676">
        <f>SUM(H774:H775)</f>
        <v>12126.749600000001</v>
      </c>
    </row>
    <row r="775" spans="2:9" ht="15" thickBot="1" x14ac:dyDescent="0.25">
      <c r="B775" s="150">
        <v>2</v>
      </c>
      <c r="C775" s="65" t="s">
        <v>102</v>
      </c>
      <c r="D775" s="66"/>
      <c r="E775" s="581"/>
      <c r="F775" s="581"/>
      <c r="G775" s="67"/>
      <c r="H775" s="68">
        <f>G775*E775</f>
        <v>0</v>
      </c>
      <c r="I775" s="677"/>
    </row>
    <row r="776" spans="2:9" ht="15.75" thickBot="1" x14ac:dyDescent="0.25">
      <c r="B776" s="151" t="s">
        <v>90</v>
      </c>
      <c r="C776" s="61" t="s">
        <v>103</v>
      </c>
      <c r="D776" s="165" t="s">
        <v>92</v>
      </c>
      <c r="E776" s="586" t="s">
        <v>2</v>
      </c>
      <c r="F776" s="587"/>
      <c r="G776" s="168" t="s">
        <v>94</v>
      </c>
      <c r="H776" s="61" t="s">
        <v>95</v>
      </c>
      <c r="I776" s="149" t="s">
        <v>96</v>
      </c>
    </row>
    <row r="777" spans="2:9" ht="23.45" customHeight="1" thickBot="1" x14ac:dyDescent="0.25">
      <c r="B777" s="139">
        <v>1</v>
      </c>
      <c r="C777" s="52" t="s">
        <v>104</v>
      </c>
      <c r="D777" s="53" t="s">
        <v>352</v>
      </c>
      <c r="E777" s="588">
        <v>0.05</v>
      </c>
      <c r="F777" s="589"/>
      <c r="G777" s="57">
        <f>I774</f>
        <v>12126.749600000001</v>
      </c>
      <c r="H777" s="71">
        <f>E777*G777</f>
        <v>606.33748000000003</v>
      </c>
      <c r="I777" s="676">
        <f>SUM(H777:H779)</f>
        <v>3106.3374800000001</v>
      </c>
    </row>
    <row r="778" spans="2:9" ht="15.75" thickBot="1" x14ac:dyDescent="0.25">
      <c r="B778" s="150">
        <v>2</v>
      </c>
      <c r="C778" s="72" t="s">
        <v>135</v>
      </c>
      <c r="D778" s="58" t="s">
        <v>256</v>
      </c>
      <c r="E778" s="588">
        <v>1</v>
      </c>
      <c r="F778" s="589"/>
      <c r="G778" s="57">
        <v>1600</v>
      </c>
      <c r="H778" s="71">
        <f t="shared" ref="H778:H779" si="38">E778*G778</f>
        <v>1600</v>
      </c>
      <c r="I778" s="677"/>
    </row>
    <row r="779" spans="2:9" ht="15.75" thickBot="1" x14ac:dyDescent="0.25">
      <c r="B779" s="150">
        <v>3</v>
      </c>
      <c r="C779" s="74" t="s">
        <v>134</v>
      </c>
      <c r="D779" s="58" t="s">
        <v>256</v>
      </c>
      <c r="E779" s="590">
        <v>1</v>
      </c>
      <c r="F779" s="591"/>
      <c r="G779" s="75">
        <v>900</v>
      </c>
      <c r="H779" s="71">
        <f t="shared" si="38"/>
        <v>900</v>
      </c>
      <c r="I779" s="677"/>
    </row>
    <row r="780" spans="2:9" ht="15.75" thickBot="1" x14ac:dyDescent="0.25">
      <c r="B780" s="151" t="s">
        <v>90</v>
      </c>
      <c r="C780" s="61" t="s">
        <v>106</v>
      </c>
      <c r="D780" s="61" t="s">
        <v>92</v>
      </c>
      <c r="E780" s="582" t="s">
        <v>2</v>
      </c>
      <c r="F780" s="583"/>
      <c r="G780" s="61" t="s">
        <v>94</v>
      </c>
      <c r="H780" s="61" t="s">
        <v>99</v>
      </c>
      <c r="I780" s="149" t="s">
        <v>96</v>
      </c>
    </row>
    <row r="781" spans="2:9" x14ac:dyDescent="0.2">
      <c r="B781" s="139">
        <v>1</v>
      </c>
      <c r="C781" s="52"/>
      <c r="D781" s="53"/>
      <c r="E781" s="577"/>
      <c r="F781" s="578"/>
      <c r="G781" s="62"/>
      <c r="H781" s="63">
        <f>G781*E781</f>
        <v>0</v>
      </c>
      <c r="I781" s="676">
        <f>SUM(H781:H782)</f>
        <v>0</v>
      </c>
    </row>
    <row r="782" spans="2:9" ht="15" thickBot="1" x14ac:dyDescent="0.25">
      <c r="B782" s="150">
        <v>2</v>
      </c>
      <c r="C782" s="65" t="s">
        <v>102</v>
      </c>
      <c r="D782" s="66"/>
      <c r="E782" s="581"/>
      <c r="F782" s="581"/>
      <c r="G782" s="67"/>
      <c r="H782" s="68">
        <f>G782*E782</f>
        <v>0</v>
      </c>
      <c r="I782" s="677"/>
    </row>
    <row r="783" spans="2:9" ht="15.75" thickBot="1" x14ac:dyDescent="0.25">
      <c r="B783" s="152"/>
      <c r="C783" s="77" t="s">
        <v>109</v>
      </c>
      <c r="D783" s="78"/>
      <c r="E783" s="592"/>
      <c r="F783" s="593"/>
      <c r="G783" s="79"/>
      <c r="H783" s="80" t="s">
        <v>102</v>
      </c>
      <c r="I783" s="153">
        <f>I763+I774+I777+I781</f>
        <v>31348.241574461543</v>
      </c>
    </row>
    <row r="784" spans="2:9" x14ac:dyDescent="0.2">
      <c r="B784" s="154"/>
      <c r="C784" s="83"/>
      <c r="D784" s="84"/>
      <c r="E784" s="84" t="s">
        <v>110</v>
      </c>
      <c r="F784" s="84"/>
      <c r="G784" s="85"/>
      <c r="H784" s="86"/>
      <c r="I784" s="155"/>
    </row>
    <row r="785" spans="2:9" x14ac:dyDescent="0.2">
      <c r="B785" s="156"/>
      <c r="C785" s="89"/>
      <c r="D785" s="166"/>
      <c r="E785" s="166"/>
      <c r="F785" s="166"/>
      <c r="G785" s="166"/>
      <c r="H785" s="45"/>
      <c r="I785" s="157"/>
    </row>
    <row r="786" spans="2:9" x14ac:dyDescent="0.2">
      <c r="B786" s="156"/>
      <c r="C786" s="91"/>
      <c r="D786" s="45"/>
      <c r="E786" s="45"/>
      <c r="F786" s="166"/>
      <c r="G786" s="166"/>
      <c r="H786" s="45"/>
      <c r="I786" s="158"/>
    </row>
    <row r="787" spans="2:9" x14ac:dyDescent="0.2">
      <c r="B787" s="159"/>
      <c r="C787" s="166"/>
      <c r="D787" s="45"/>
      <c r="E787" s="45"/>
      <c r="F787" s="594" t="s">
        <v>111</v>
      </c>
      <c r="G787" s="594"/>
      <c r="H787" s="594"/>
      <c r="I787" s="160"/>
    </row>
    <row r="788" spans="2:9" x14ac:dyDescent="0.2">
      <c r="B788" s="159"/>
      <c r="C788" s="95"/>
      <c r="D788" s="45"/>
      <c r="E788" s="45"/>
      <c r="F788" s="95"/>
      <c r="G788" s="95"/>
      <c r="H788" s="95"/>
      <c r="I788" s="158"/>
    </row>
    <row r="789" spans="2:9" ht="15.75" thickBot="1" x14ac:dyDescent="0.25">
      <c r="B789" s="161"/>
      <c r="C789" s="162" t="s">
        <v>112</v>
      </c>
      <c r="D789" s="162"/>
      <c r="E789" s="162"/>
      <c r="F789" s="674" t="s">
        <v>113</v>
      </c>
      <c r="G789" s="675"/>
      <c r="H789" s="675"/>
      <c r="I789" s="163"/>
    </row>
    <row r="791" spans="2:9" ht="15" thickBot="1" x14ac:dyDescent="0.25"/>
    <row r="792" spans="2:9" ht="15.75" x14ac:dyDescent="0.2">
      <c r="B792" s="130"/>
      <c r="C792" s="131"/>
      <c r="D792" s="659" t="s">
        <v>0</v>
      </c>
      <c r="E792" s="660"/>
      <c r="F792" s="660"/>
      <c r="G792" s="660"/>
      <c r="H792" s="660"/>
      <c r="I792" s="661"/>
    </row>
    <row r="793" spans="2:9" ht="15.75" x14ac:dyDescent="0.2">
      <c r="B793" s="132"/>
      <c r="C793" s="34"/>
      <c r="D793" s="558"/>
      <c r="E793" s="662"/>
      <c r="F793" s="662"/>
      <c r="G793" s="662"/>
      <c r="H793" s="662"/>
      <c r="I793" s="663"/>
    </row>
    <row r="794" spans="2:9" ht="15.75" x14ac:dyDescent="0.2">
      <c r="B794" s="132"/>
      <c r="C794" s="34"/>
      <c r="D794" s="558"/>
      <c r="E794" s="664"/>
      <c r="F794" s="664"/>
      <c r="G794" s="664"/>
      <c r="H794" s="664"/>
      <c r="I794" s="663"/>
    </row>
    <row r="795" spans="2:9" ht="15.75" x14ac:dyDescent="0.2">
      <c r="B795" s="132"/>
      <c r="C795" s="34"/>
      <c r="D795" s="35" t="s">
        <v>81</v>
      </c>
      <c r="E795" s="125"/>
      <c r="F795" s="125"/>
      <c r="G795" s="125"/>
      <c r="H795" s="125"/>
      <c r="I795" s="133"/>
    </row>
    <row r="796" spans="2:9" ht="15.75" x14ac:dyDescent="0.2">
      <c r="B796" s="132"/>
      <c r="C796" s="34"/>
      <c r="D796" s="35" t="s">
        <v>82</v>
      </c>
      <c r="E796" s="125"/>
      <c r="F796" s="125"/>
      <c r="G796" s="125"/>
      <c r="H796" s="125"/>
      <c r="I796" s="133"/>
    </row>
    <row r="797" spans="2:9" ht="21" thickBot="1" x14ac:dyDescent="0.25">
      <c r="B797" s="134"/>
      <c r="C797" s="38"/>
      <c r="D797" s="39" t="s">
        <v>83</v>
      </c>
      <c r="E797" s="40"/>
      <c r="F797" s="40"/>
      <c r="G797" s="40"/>
      <c r="H797" s="40"/>
      <c r="I797" s="135"/>
    </row>
    <row r="798" spans="2:9" ht="15" x14ac:dyDescent="0.25">
      <c r="B798" s="136" t="s">
        <v>84</v>
      </c>
      <c r="C798" s="164">
        <v>2.5</v>
      </c>
      <c r="D798" s="166"/>
      <c r="E798" s="166"/>
      <c r="F798" s="166"/>
      <c r="G798" s="166"/>
      <c r="H798" s="45"/>
      <c r="I798" s="137"/>
    </row>
    <row r="799" spans="2:9" ht="15" thickBot="1" x14ac:dyDescent="0.25">
      <c r="B799" s="138" t="s">
        <v>85</v>
      </c>
      <c r="C799" s="562" t="s">
        <v>395</v>
      </c>
      <c r="D799" s="562"/>
      <c r="E799" s="562"/>
      <c r="F799" s="562"/>
      <c r="G799" s="562"/>
      <c r="H799" s="562"/>
      <c r="I799" s="665"/>
    </row>
    <row r="800" spans="2:9" ht="15.75" thickBot="1" x14ac:dyDescent="0.25">
      <c r="B800" s="666" t="s">
        <v>86</v>
      </c>
      <c r="C800" s="556"/>
      <c r="D800" s="556"/>
      <c r="E800" s="556"/>
      <c r="F800" s="556"/>
      <c r="G800" s="556"/>
      <c r="H800" s="556"/>
      <c r="I800" s="667"/>
    </row>
    <row r="801" spans="2:9" x14ac:dyDescent="0.2">
      <c r="B801" s="655" t="s">
        <v>87</v>
      </c>
      <c r="C801" s="567" t="s">
        <v>314</v>
      </c>
      <c r="D801" s="568"/>
      <c r="E801" s="568"/>
      <c r="F801" s="571" t="s">
        <v>88</v>
      </c>
      <c r="G801" s="573" t="s">
        <v>7</v>
      </c>
      <c r="H801" s="571" t="s">
        <v>158</v>
      </c>
      <c r="I801" s="575" t="s">
        <v>350</v>
      </c>
    </row>
    <row r="802" spans="2:9" ht="33" customHeight="1" thickBot="1" x14ac:dyDescent="0.25">
      <c r="B802" s="656"/>
      <c r="C802" s="657"/>
      <c r="D802" s="658"/>
      <c r="E802" s="658"/>
      <c r="F802" s="572"/>
      <c r="G802" s="574"/>
      <c r="H802" s="572"/>
      <c r="I802" s="576"/>
    </row>
    <row r="803" spans="2:9" ht="15" thickBot="1" x14ac:dyDescent="0.25">
      <c r="B803" s="48" t="s">
        <v>90</v>
      </c>
      <c r="C803" s="49" t="s">
        <v>91</v>
      </c>
      <c r="D803" s="49" t="s">
        <v>92</v>
      </c>
      <c r="E803" s="49" t="s">
        <v>2</v>
      </c>
      <c r="F803" s="49" t="s">
        <v>93</v>
      </c>
      <c r="G803" s="49" t="s">
        <v>94</v>
      </c>
      <c r="H803" s="49" t="s">
        <v>95</v>
      </c>
      <c r="I803" s="50" t="s">
        <v>96</v>
      </c>
    </row>
    <row r="804" spans="2:9" x14ac:dyDescent="0.2">
      <c r="B804" s="139">
        <v>1</v>
      </c>
      <c r="C804" s="52" t="s">
        <v>398</v>
      </c>
      <c r="D804" s="53" t="s">
        <v>153</v>
      </c>
      <c r="E804" s="100">
        <v>2</v>
      </c>
      <c r="F804" s="126">
        <v>0.05</v>
      </c>
      <c r="G804" s="56">
        <v>2000</v>
      </c>
      <c r="H804" s="57">
        <f t="shared" ref="H804:H813" si="39">(E804*G804)+(E804*G804*F804)</f>
        <v>4200</v>
      </c>
      <c r="I804" s="678">
        <f>SUM(H804:H813)</f>
        <v>19629.132458461539</v>
      </c>
    </row>
    <row r="805" spans="2:9" ht="24" x14ac:dyDescent="0.2">
      <c r="B805" s="139">
        <v>2</v>
      </c>
      <c r="C805" s="52" t="s">
        <v>399</v>
      </c>
      <c r="D805" s="58" t="s">
        <v>400</v>
      </c>
      <c r="E805" s="105">
        <v>0.32</v>
      </c>
      <c r="F805" s="126">
        <v>0.05</v>
      </c>
      <c r="G805" s="113">
        <v>23000</v>
      </c>
      <c r="H805" s="57">
        <f t="shared" si="39"/>
        <v>7728</v>
      </c>
      <c r="I805" s="679"/>
    </row>
    <row r="806" spans="2:9" x14ac:dyDescent="0.2">
      <c r="B806" s="139">
        <v>3</v>
      </c>
      <c r="C806" s="52" t="s">
        <v>401</v>
      </c>
      <c r="D806" s="58" t="s">
        <v>24</v>
      </c>
      <c r="E806" s="105">
        <v>0.02</v>
      </c>
      <c r="F806" s="126">
        <v>0.05</v>
      </c>
      <c r="G806" s="113">
        <v>366720.59326007334</v>
      </c>
      <c r="H806" s="57">
        <f t="shared" si="39"/>
        <v>7701.1324584615404</v>
      </c>
      <c r="I806" s="679"/>
    </row>
    <row r="807" spans="2:9" x14ac:dyDescent="0.2">
      <c r="B807" s="139">
        <v>4</v>
      </c>
      <c r="C807" s="52"/>
      <c r="D807" s="58"/>
      <c r="E807" s="105"/>
      <c r="F807" s="126"/>
      <c r="G807" s="56"/>
      <c r="H807" s="57">
        <f t="shared" si="39"/>
        <v>0</v>
      </c>
      <c r="I807" s="679"/>
    </row>
    <row r="808" spans="2:9" x14ac:dyDescent="0.2">
      <c r="B808" s="139">
        <v>5</v>
      </c>
      <c r="C808" s="52"/>
      <c r="D808" s="58"/>
      <c r="E808" s="105"/>
      <c r="F808" s="126"/>
      <c r="G808" s="56"/>
      <c r="H808" s="57">
        <f t="shared" si="39"/>
        <v>0</v>
      </c>
      <c r="I808" s="679"/>
    </row>
    <row r="809" spans="2:9" x14ac:dyDescent="0.2">
      <c r="B809" s="139">
        <v>6</v>
      </c>
      <c r="C809" s="52"/>
      <c r="D809" s="58"/>
      <c r="E809" s="105"/>
      <c r="F809" s="126"/>
      <c r="G809" s="56"/>
      <c r="H809" s="57">
        <f t="shared" si="39"/>
        <v>0</v>
      </c>
      <c r="I809" s="679"/>
    </row>
    <row r="810" spans="2:9" x14ac:dyDescent="0.2">
      <c r="B810" s="139">
        <v>7</v>
      </c>
      <c r="C810" s="52"/>
      <c r="D810" s="58"/>
      <c r="E810" s="105"/>
      <c r="F810" s="129"/>
      <c r="G810" s="56"/>
      <c r="H810" s="57">
        <f t="shared" si="39"/>
        <v>0</v>
      </c>
      <c r="I810" s="679"/>
    </row>
    <row r="811" spans="2:9" x14ac:dyDescent="0.2">
      <c r="B811" s="140">
        <v>8</v>
      </c>
      <c r="C811" s="141"/>
      <c r="D811" s="114"/>
      <c r="E811" s="142"/>
      <c r="F811" s="143"/>
      <c r="G811" s="144"/>
      <c r="H811" s="145">
        <f t="shared" si="39"/>
        <v>0</v>
      </c>
      <c r="I811" s="679"/>
    </row>
    <row r="812" spans="2:9" x14ac:dyDescent="0.2">
      <c r="B812" s="146">
        <v>9</v>
      </c>
      <c r="C812" s="119"/>
      <c r="D812" s="116"/>
      <c r="E812" s="120"/>
      <c r="F812" s="147"/>
      <c r="G812" s="121"/>
      <c r="H812" s="117">
        <f t="shared" si="39"/>
        <v>0</v>
      </c>
      <c r="I812" s="679"/>
    </row>
    <row r="813" spans="2:9" ht="15" thickBot="1" x14ac:dyDescent="0.25">
      <c r="B813" s="146">
        <v>10</v>
      </c>
      <c r="C813" s="119"/>
      <c r="D813" s="116"/>
      <c r="E813" s="120"/>
      <c r="F813" s="147"/>
      <c r="G813" s="121"/>
      <c r="H813" s="117">
        <f t="shared" si="39"/>
        <v>0</v>
      </c>
      <c r="I813" s="680"/>
    </row>
    <row r="814" spans="2:9" ht="15.75" thickBot="1" x14ac:dyDescent="0.25">
      <c r="B814" s="148" t="s">
        <v>90</v>
      </c>
      <c r="C814" s="115" t="s">
        <v>97</v>
      </c>
      <c r="D814" s="115" t="s">
        <v>92</v>
      </c>
      <c r="E814" s="681" t="s">
        <v>2</v>
      </c>
      <c r="F814" s="682"/>
      <c r="G814" s="115" t="s">
        <v>98</v>
      </c>
      <c r="H814" s="115" t="s">
        <v>99</v>
      </c>
      <c r="I814" s="149" t="s">
        <v>96</v>
      </c>
    </row>
    <row r="815" spans="2:9" ht="36" x14ac:dyDescent="0.2">
      <c r="B815" s="139">
        <v>1</v>
      </c>
      <c r="C815" s="52" t="s">
        <v>100</v>
      </c>
      <c r="D815" s="53" t="s">
        <v>101</v>
      </c>
      <c r="E815" s="584">
        <v>0.18017142857142862</v>
      </c>
      <c r="F815" s="585"/>
      <c r="G815" s="62">
        <v>28682</v>
      </c>
      <c r="H815" s="63">
        <f>G815*E815</f>
        <v>5167.6769142857156</v>
      </c>
      <c r="I815" s="676">
        <f>SUM(H815:H816)</f>
        <v>5167.6769142857156</v>
      </c>
    </row>
    <row r="816" spans="2:9" ht="15" thickBot="1" x14ac:dyDescent="0.25">
      <c r="B816" s="150">
        <v>2</v>
      </c>
      <c r="C816" s="65" t="s">
        <v>102</v>
      </c>
      <c r="D816" s="66"/>
      <c r="E816" s="581"/>
      <c r="F816" s="581"/>
      <c r="G816" s="67"/>
      <c r="H816" s="68">
        <f>G816*E816</f>
        <v>0</v>
      </c>
      <c r="I816" s="677"/>
    </row>
    <row r="817" spans="2:9" ht="15.75" thickBot="1" x14ac:dyDescent="0.25">
      <c r="B817" s="151" t="s">
        <v>90</v>
      </c>
      <c r="C817" s="61" t="s">
        <v>103</v>
      </c>
      <c r="D817" s="165" t="s">
        <v>92</v>
      </c>
      <c r="E817" s="586" t="s">
        <v>2</v>
      </c>
      <c r="F817" s="587"/>
      <c r="G817" s="168" t="s">
        <v>94</v>
      </c>
      <c r="H817" s="61" t="s">
        <v>95</v>
      </c>
      <c r="I817" s="149" t="s">
        <v>96</v>
      </c>
    </row>
    <row r="818" spans="2:9" ht="23.45" customHeight="1" thickBot="1" x14ac:dyDescent="0.25">
      <c r="B818" s="139">
        <v>1</v>
      </c>
      <c r="C818" s="52" t="s">
        <v>104</v>
      </c>
      <c r="D818" s="53" t="s">
        <v>352</v>
      </c>
      <c r="E818" s="588">
        <v>0.05</v>
      </c>
      <c r="F818" s="589"/>
      <c r="G818" s="57">
        <f>I815</f>
        <v>5167.6769142857156</v>
      </c>
      <c r="H818" s="71">
        <f>E818*G818</f>
        <v>258.38384571428577</v>
      </c>
      <c r="I818" s="676">
        <f>SUM(H818:H820)</f>
        <v>258.38384571428577</v>
      </c>
    </row>
    <row r="819" spans="2:9" ht="15.75" thickBot="1" x14ac:dyDescent="0.25">
      <c r="B819" s="150">
        <v>2</v>
      </c>
      <c r="C819" s="72"/>
      <c r="D819" s="58"/>
      <c r="E819" s="588"/>
      <c r="F819" s="589"/>
      <c r="G819" s="57"/>
      <c r="H819" s="71"/>
      <c r="I819" s="677"/>
    </row>
    <row r="820" spans="2:9" ht="15.75" thickBot="1" x14ac:dyDescent="0.25">
      <c r="B820" s="150">
        <v>3</v>
      </c>
      <c r="C820" s="74"/>
      <c r="D820" s="58"/>
      <c r="E820" s="590"/>
      <c r="F820" s="591"/>
      <c r="G820" s="75"/>
      <c r="H820" s="71"/>
      <c r="I820" s="677"/>
    </row>
    <row r="821" spans="2:9" ht="15.75" thickBot="1" x14ac:dyDescent="0.25">
      <c r="B821" s="151" t="s">
        <v>90</v>
      </c>
      <c r="C821" s="61" t="s">
        <v>106</v>
      </c>
      <c r="D821" s="61" t="s">
        <v>92</v>
      </c>
      <c r="E821" s="582" t="s">
        <v>2</v>
      </c>
      <c r="F821" s="583"/>
      <c r="G821" s="61" t="s">
        <v>94</v>
      </c>
      <c r="H821" s="61" t="s">
        <v>99</v>
      </c>
      <c r="I821" s="149" t="s">
        <v>96</v>
      </c>
    </row>
    <row r="822" spans="2:9" x14ac:dyDescent="0.2">
      <c r="B822" s="139">
        <v>1</v>
      </c>
      <c r="C822" s="52"/>
      <c r="D822" s="53"/>
      <c r="E822" s="577"/>
      <c r="F822" s="578"/>
      <c r="G822" s="62"/>
      <c r="H822" s="63">
        <f>G822*E822</f>
        <v>0</v>
      </c>
      <c r="I822" s="676">
        <f>SUM(H822:H823)</f>
        <v>0</v>
      </c>
    </row>
    <row r="823" spans="2:9" ht="15" thickBot="1" x14ac:dyDescent="0.25">
      <c r="B823" s="150">
        <v>2</v>
      </c>
      <c r="C823" s="65" t="s">
        <v>102</v>
      </c>
      <c r="D823" s="66"/>
      <c r="E823" s="581"/>
      <c r="F823" s="581"/>
      <c r="G823" s="67"/>
      <c r="H823" s="68">
        <f>G823*E823</f>
        <v>0</v>
      </c>
      <c r="I823" s="677"/>
    </row>
    <row r="824" spans="2:9" ht="15.75" thickBot="1" x14ac:dyDescent="0.25">
      <c r="B824" s="152"/>
      <c r="C824" s="77" t="s">
        <v>109</v>
      </c>
      <c r="D824" s="78"/>
      <c r="E824" s="592"/>
      <c r="F824" s="593"/>
      <c r="G824" s="79"/>
      <c r="H824" s="80" t="s">
        <v>102</v>
      </c>
      <c r="I824" s="153">
        <f>I804+I815+I818+I822</f>
        <v>25055.19321846154</v>
      </c>
    </row>
    <row r="825" spans="2:9" x14ac:dyDescent="0.2">
      <c r="B825" s="154"/>
      <c r="C825" s="83"/>
      <c r="D825" s="84"/>
      <c r="E825" s="84" t="s">
        <v>110</v>
      </c>
      <c r="F825" s="84"/>
      <c r="G825" s="85"/>
      <c r="H825" s="86"/>
      <c r="I825" s="155"/>
    </row>
    <row r="826" spans="2:9" x14ac:dyDescent="0.2">
      <c r="B826" s="156"/>
      <c r="C826" s="89"/>
      <c r="D826" s="166"/>
      <c r="E826" s="166"/>
      <c r="F826" s="166"/>
      <c r="G826" s="166"/>
      <c r="H826" s="45"/>
      <c r="I826" s="157"/>
    </row>
    <row r="827" spans="2:9" x14ac:dyDescent="0.2">
      <c r="B827" s="156"/>
      <c r="C827" s="91"/>
      <c r="D827" s="45"/>
      <c r="E827" s="45"/>
      <c r="F827" s="166"/>
      <c r="G827" s="166"/>
      <c r="H827" s="45"/>
      <c r="I827" s="158"/>
    </row>
    <row r="828" spans="2:9" x14ac:dyDescent="0.2">
      <c r="B828" s="159"/>
      <c r="C828" s="166"/>
      <c r="D828" s="45"/>
      <c r="E828" s="45"/>
      <c r="F828" s="594" t="s">
        <v>111</v>
      </c>
      <c r="G828" s="594"/>
      <c r="H828" s="594"/>
      <c r="I828" s="160"/>
    </row>
    <row r="829" spans="2:9" x14ac:dyDescent="0.2">
      <c r="B829" s="159"/>
      <c r="C829" s="95"/>
      <c r="D829" s="45"/>
      <c r="E829" s="45"/>
      <c r="F829" s="95"/>
      <c r="G829" s="95"/>
      <c r="H829" s="95"/>
      <c r="I829" s="158"/>
    </row>
    <row r="830" spans="2:9" ht="15.75" thickBot="1" x14ac:dyDescent="0.25">
      <c r="B830" s="161"/>
      <c r="C830" s="162" t="s">
        <v>112</v>
      </c>
      <c r="D830" s="162"/>
      <c r="E830" s="162"/>
      <c r="F830" s="674" t="s">
        <v>113</v>
      </c>
      <c r="G830" s="675"/>
      <c r="H830" s="675"/>
      <c r="I830" s="163"/>
    </row>
    <row r="832" spans="2:9" ht="15" thickBot="1" x14ac:dyDescent="0.25"/>
    <row r="833" spans="2:9" ht="15.75" x14ac:dyDescent="0.2">
      <c r="B833" s="130"/>
      <c r="C833" s="131"/>
      <c r="D833" s="659" t="s">
        <v>0</v>
      </c>
      <c r="E833" s="660"/>
      <c r="F833" s="660"/>
      <c r="G833" s="660"/>
      <c r="H833" s="660"/>
      <c r="I833" s="661"/>
    </row>
    <row r="834" spans="2:9" ht="15.75" x14ac:dyDescent="0.2">
      <c r="B834" s="132"/>
      <c r="C834" s="34"/>
      <c r="D834" s="558"/>
      <c r="E834" s="662"/>
      <c r="F834" s="662"/>
      <c r="G834" s="662"/>
      <c r="H834" s="662"/>
      <c r="I834" s="663"/>
    </row>
    <row r="835" spans="2:9" ht="15.75" x14ac:dyDescent="0.2">
      <c r="B835" s="132"/>
      <c r="C835" s="34"/>
      <c r="D835" s="558"/>
      <c r="E835" s="664"/>
      <c r="F835" s="664"/>
      <c r="G835" s="664"/>
      <c r="H835" s="664"/>
      <c r="I835" s="663"/>
    </row>
    <row r="836" spans="2:9" ht="15.75" x14ac:dyDescent="0.2">
      <c r="B836" s="132"/>
      <c r="C836" s="34"/>
      <c r="D836" s="35" t="s">
        <v>81</v>
      </c>
      <c r="E836" s="125"/>
      <c r="F836" s="125"/>
      <c r="G836" s="125"/>
      <c r="H836" s="125"/>
      <c r="I836" s="133"/>
    </row>
    <row r="837" spans="2:9" ht="15.75" x14ac:dyDescent="0.2">
      <c r="B837" s="132"/>
      <c r="C837" s="34"/>
      <c r="D837" s="35" t="s">
        <v>82</v>
      </c>
      <c r="E837" s="125"/>
      <c r="F837" s="125"/>
      <c r="G837" s="125"/>
      <c r="H837" s="125"/>
      <c r="I837" s="133"/>
    </row>
    <row r="838" spans="2:9" ht="21" thickBot="1" x14ac:dyDescent="0.25">
      <c r="B838" s="134"/>
      <c r="C838" s="38"/>
      <c r="D838" s="39" t="s">
        <v>83</v>
      </c>
      <c r="E838" s="40"/>
      <c r="F838" s="40"/>
      <c r="G838" s="40"/>
      <c r="H838" s="40"/>
      <c r="I838" s="135"/>
    </row>
    <row r="839" spans="2:9" ht="15" x14ac:dyDescent="0.25">
      <c r="B839" s="136" t="s">
        <v>84</v>
      </c>
      <c r="C839" s="164">
        <v>2.6</v>
      </c>
      <c r="D839" s="166"/>
      <c r="E839" s="166"/>
      <c r="F839" s="166"/>
      <c r="G839" s="166"/>
      <c r="H839" s="45"/>
      <c r="I839" s="137"/>
    </row>
    <row r="840" spans="2:9" ht="15" thickBot="1" x14ac:dyDescent="0.25">
      <c r="B840" s="138" t="s">
        <v>85</v>
      </c>
      <c r="C840" s="562" t="s">
        <v>395</v>
      </c>
      <c r="D840" s="562"/>
      <c r="E840" s="562"/>
      <c r="F840" s="562"/>
      <c r="G840" s="562"/>
      <c r="H840" s="562"/>
      <c r="I840" s="665"/>
    </row>
    <row r="841" spans="2:9" ht="15.75" thickBot="1" x14ac:dyDescent="0.25">
      <c r="B841" s="666" t="s">
        <v>86</v>
      </c>
      <c r="C841" s="556"/>
      <c r="D841" s="556"/>
      <c r="E841" s="556"/>
      <c r="F841" s="556"/>
      <c r="G841" s="556"/>
      <c r="H841" s="556"/>
      <c r="I841" s="667"/>
    </row>
    <row r="842" spans="2:9" ht="27" customHeight="1" x14ac:dyDescent="0.2">
      <c r="B842" s="655" t="s">
        <v>87</v>
      </c>
      <c r="C842" s="567" t="s">
        <v>315</v>
      </c>
      <c r="D842" s="568"/>
      <c r="E842" s="568"/>
      <c r="F842" s="571" t="s">
        <v>88</v>
      </c>
      <c r="G842" s="573" t="s">
        <v>7</v>
      </c>
      <c r="H842" s="571" t="s">
        <v>158</v>
      </c>
      <c r="I842" s="575" t="s">
        <v>350</v>
      </c>
    </row>
    <row r="843" spans="2:9" ht="15" thickBot="1" x14ac:dyDescent="0.25">
      <c r="B843" s="656"/>
      <c r="C843" s="657"/>
      <c r="D843" s="658"/>
      <c r="E843" s="658"/>
      <c r="F843" s="572"/>
      <c r="G843" s="574"/>
      <c r="H843" s="572"/>
      <c r="I843" s="576"/>
    </row>
    <row r="844" spans="2:9" ht="15" thickBot="1" x14ac:dyDescent="0.25">
      <c r="B844" s="48" t="s">
        <v>90</v>
      </c>
      <c r="C844" s="49" t="s">
        <v>91</v>
      </c>
      <c r="D844" s="49" t="s">
        <v>92</v>
      </c>
      <c r="E844" s="49" t="s">
        <v>2</v>
      </c>
      <c r="F844" s="49" t="s">
        <v>93</v>
      </c>
      <c r="G844" s="49" t="s">
        <v>94</v>
      </c>
      <c r="H844" s="49" t="s">
        <v>95</v>
      </c>
      <c r="I844" s="50" t="s">
        <v>96</v>
      </c>
    </row>
    <row r="845" spans="2:9" x14ac:dyDescent="0.2">
      <c r="B845" s="139">
        <v>1</v>
      </c>
      <c r="C845" s="52" t="s">
        <v>219</v>
      </c>
      <c r="D845" s="53" t="s">
        <v>144</v>
      </c>
      <c r="E845" s="100">
        <v>0.2</v>
      </c>
      <c r="F845" s="126">
        <v>0.05</v>
      </c>
      <c r="G845" s="56">
        <v>28682</v>
      </c>
      <c r="H845" s="57">
        <f t="shared" ref="H845:H854" si="40">(E845*G845)+(E845*G845*F845)</f>
        <v>6023.22</v>
      </c>
      <c r="I845" s="678">
        <f>SUM(H845:H854)</f>
        <v>6023.22</v>
      </c>
    </row>
    <row r="846" spans="2:9" x14ac:dyDescent="0.2">
      <c r="B846" s="139">
        <v>2</v>
      </c>
      <c r="C846" s="52"/>
      <c r="D846" s="58"/>
      <c r="E846" s="105"/>
      <c r="F846" s="126"/>
      <c r="G846" s="113"/>
      <c r="H846" s="57">
        <f t="shared" si="40"/>
        <v>0</v>
      </c>
      <c r="I846" s="679"/>
    </row>
    <row r="847" spans="2:9" x14ac:dyDescent="0.2">
      <c r="B847" s="139">
        <v>3</v>
      </c>
      <c r="C847" s="52"/>
      <c r="D847" s="58"/>
      <c r="E847" s="105"/>
      <c r="F847" s="126"/>
      <c r="G847" s="113"/>
      <c r="H847" s="57">
        <f t="shared" si="40"/>
        <v>0</v>
      </c>
      <c r="I847" s="679"/>
    </row>
    <row r="848" spans="2:9" x14ac:dyDescent="0.2">
      <c r="B848" s="139">
        <v>4</v>
      </c>
      <c r="C848" s="52"/>
      <c r="D848" s="58"/>
      <c r="E848" s="105"/>
      <c r="F848" s="126"/>
      <c r="G848" s="56"/>
      <c r="H848" s="57">
        <f t="shared" si="40"/>
        <v>0</v>
      </c>
      <c r="I848" s="679"/>
    </row>
    <row r="849" spans="2:9" x14ac:dyDescent="0.2">
      <c r="B849" s="139">
        <v>5</v>
      </c>
      <c r="C849" s="52"/>
      <c r="D849" s="58"/>
      <c r="E849" s="105"/>
      <c r="F849" s="126"/>
      <c r="G849" s="56"/>
      <c r="H849" s="57">
        <f t="shared" si="40"/>
        <v>0</v>
      </c>
      <c r="I849" s="679"/>
    </row>
    <row r="850" spans="2:9" x14ac:dyDescent="0.2">
      <c r="B850" s="139">
        <v>6</v>
      </c>
      <c r="C850" s="52"/>
      <c r="D850" s="58"/>
      <c r="E850" s="105"/>
      <c r="F850" s="126"/>
      <c r="G850" s="56"/>
      <c r="H850" s="57">
        <f t="shared" si="40"/>
        <v>0</v>
      </c>
      <c r="I850" s="679"/>
    </row>
    <row r="851" spans="2:9" x14ac:dyDescent="0.2">
      <c r="B851" s="139">
        <v>7</v>
      </c>
      <c r="C851" s="52"/>
      <c r="D851" s="58"/>
      <c r="E851" s="105"/>
      <c r="F851" s="129"/>
      <c r="G851" s="56"/>
      <c r="H851" s="57">
        <f t="shared" si="40"/>
        <v>0</v>
      </c>
      <c r="I851" s="679"/>
    </row>
    <row r="852" spans="2:9" x14ac:dyDescent="0.2">
      <c r="B852" s="140">
        <v>8</v>
      </c>
      <c r="C852" s="141"/>
      <c r="D852" s="114"/>
      <c r="E852" s="142"/>
      <c r="F852" s="143"/>
      <c r="G852" s="144"/>
      <c r="H852" s="145">
        <f t="shared" si="40"/>
        <v>0</v>
      </c>
      <c r="I852" s="679"/>
    </row>
    <row r="853" spans="2:9" x14ac:dyDescent="0.2">
      <c r="B853" s="146">
        <v>9</v>
      </c>
      <c r="C853" s="119"/>
      <c r="D853" s="116"/>
      <c r="E853" s="120"/>
      <c r="F853" s="147"/>
      <c r="G853" s="121"/>
      <c r="H853" s="117">
        <f t="shared" si="40"/>
        <v>0</v>
      </c>
      <c r="I853" s="679"/>
    </row>
    <row r="854" spans="2:9" ht="15" thickBot="1" x14ac:dyDescent="0.25">
      <c r="B854" s="146">
        <v>10</v>
      </c>
      <c r="C854" s="119"/>
      <c r="D854" s="116"/>
      <c r="E854" s="120"/>
      <c r="F854" s="147"/>
      <c r="G854" s="121"/>
      <c r="H854" s="117">
        <f t="shared" si="40"/>
        <v>0</v>
      </c>
      <c r="I854" s="680"/>
    </row>
    <row r="855" spans="2:9" ht="15.75" thickBot="1" x14ac:dyDescent="0.25">
      <c r="B855" s="148" t="s">
        <v>90</v>
      </c>
      <c r="C855" s="115" t="s">
        <v>97</v>
      </c>
      <c r="D855" s="115" t="s">
        <v>92</v>
      </c>
      <c r="E855" s="681" t="s">
        <v>2</v>
      </c>
      <c r="F855" s="682"/>
      <c r="G855" s="115" t="s">
        <v>98</v>
      </c>
      <c r="H855" s="115" t="s">
        <v>99</v>
      </c>
      <c r="I855" s="149" t="s">
        <v>96</v>
      </c>
    </row>
    <row r="856" spans="2:9" ht="36" x14ac:dyDescent="0.2">
      <c r="B856" s="139">
        <v>1</v>
      </c>
      <c r="C856" s="52" t="s">
        <v>351</v>
      </c>
      <c r="D856" s="53" t="s">
        <v>101</v>
      </c>
      <c r="E856" s="584">
        <v>0.28582857142857143</v>
      </c>
      <c r="F856" s="585"/>
      <c r="G856" s="62">
        <v>31550</v>
      </c>
      <c r="H856" s="63">
        <f>G856*E856</f>
        <v>9017.8914285714291</v>
      </c>
      <c r="I856" s="676">
        <f>SUM(H856:H857)</f>
        <v>9017.8914285714291</v>
      </c>
    </row>
    <row r="857" spans="2:9" ht="15" thickBot="1" x14ac:dyDescent="0.25">
      <c r="B857" s="150">
        <v>2</v>
      </c>
      <c r="C857" s="65" t="s">
        <v>102</v>
      </c>
      <c r="D857" s="66"/>
      <c r="E857" s="581"/>
      <c r="F857" s="581"/>
      <c r="G857" s="67"/>
      <c r="H857" s="68">
        <f>G857*E857</f>
        <v>0</v>
      </c>
      <c r="I857" s="677"/>
    </row>
    <row r="858" spans="2:9" ht="15.75" thickBot="1" x14ac:dyDescent="0.25">
      <c r="B858" s="151" t="s">
        <v>90</v>
      </c>
      <c r="C858" s="61" t="s">
        <v>103</v>
      </c>
      <c r="D858" s="165" t="s">
        <v>92</v>
      </c>
      <c r="E858" s="586" t="s">
        <v>2</v>
      </c>
      <c r="F858" s="587"/>
      <c r="G858" s="168" t="s">
        <v>94</v>
      </c>
      <c r="H858" s="61" t="s">
        <v>95</v>
      </c>
      <c r="I858" s="149" t="s">
        <v>96</v>
      </c>
    </row>
    <row r="859" spans="2:9" ht="23.45" customHeight="1" thickBot="1" x14ac:dyDescent="0.25">
      <c r="B859" s="139">
        <v>1</v>
      </c>
      <c r="C859" s="52" t="s">
        <v>104</v>
      </c>
      <c r="D859" s="53" t="s">
        <v>352</v>
      </c>
      <c r="E859" s="588">
        <v>0.05</v>
      </c>
      <c r="F859" s="589"/>
      <c r="G859" s="57">
        <f>I856</f>
        <v>9017.8914285714291</v>
      </c>
      <c r="H859" s="71">
        <f>E859*G859</f>
        <v>450.89457142857145</v>
      </c>
      <c r="I859" s="676">
        <f>SUM(H859:H861)</f>
        <v>2950.8945714285715</v>
      </c>
    </row>
    <row r="860" spans="2:9" ht="15.75" thickBot="1" x14ac:dyDescent="0.25">
      <c r="B860" s="150">
        <v>2</v>
      </c>
      <c r="C860" s="72" t="s">
        <v>135</v>
      </c>
      <c r="D860" s="58" t="s">
        <v>256</v>
      </c>
      <c r="E860" s="588">
        <v>1</v>
      </c>
      <c r="F860" s="589"/>
      <c r="G860" s="57">
        <v>1600</v>
      </c>
      <c r="H860" s="71">
        <f t="shared" ref="H860:H861" si="41">E860*G860</f>
        <v>1600</v>
      </c>
      <c r="I860" s="677"/>
    </row>
    <row r="861" spans="2:9" ht="15.75" thickBot="1" x14ac:dyDescent="0.25">
      <c r="B861" s="150">
        <v>3</v>
      </c>
      <c r="C861" s="74" t="s">
        <v>134</v>
      </c>
      <c r="D861" s="58" t="s">
        <v>256</v>
      </c>
      <c r="E861" s="590">
        <v>1</v>
      </c>
      <c r="F861" s="591"/>
      <c r="G861" s="75">
        <v>900</v>
      </c>
      <c r="H861" s="71">
        <f t="shared" si="41"/>
        <v>900</v>
      </c>
      <c r="I861" s="677"/>
    </row>
    <row r="862" spans="2:9" ht="15.75" thickBot="1" x14ac:dyDescent="0.25">
      <c r="B862" s="151" t="s">
        <v>90</v>
      </c>
      <c r="C862" s="61" t="s">
        <v>106</v>
      </c>
      <c r="D862" s="61" t="s">
        <v>92</v>
      </c>
      <c r="E862" s="582" t="s">
        <v>2</v>
      </c>
      <c r="F862" s="583"/>
      <c r="G862" s="61" t="s">
        <v>94</v>
      </c>
      <c r="H862" s="61" t="s">
        <v>99</v>
      </c>
      <c r="I862" s="149" t="s">
        <v>96</v>
      </c>
    </row>
    <row r="863" spans="2:9" x14ac:dyDescent="0.2">
      <c r="B863" s="139">
        <v>1</v>
      </c>
      <c r="C863" s="52"/>
      <c r="D863" s="53"/>
      <c r="E863" s="577"/>
      <c r="F863" s="578"/>
      <c r="G863" s="62"/>
      <c r="H863" s="63">
        <f>G863*E863</f>
        <v>0</v>
      </c>
      <c r="I863" s="676">
        <f>SUM(H863:H864)</f>
        <v>0</v>
      </c>
    </row>
    <row r="864" spans="2:9" ht="15" thickBot="1" x14ac:dyDescent="0.25">
      <c r="B864" s="150">
        <v>2</v>
      </c>
      <c r="C864" s="65" t="s">
        <v>102</v>
      </c>
      <c r="D864" s="66"/>
      <c r="E864" s="581"/>
      <c r="F864" s="581"/>
      <c r="G864" s="67"/>
      <c r="H864" s="68">
        <f>G864*E864</f>
        <v>0</v>
      </c>
      <c r="I864" s="677"/>
    </row>
    <row r="865" spans="2:9" ht="15.75" thickBot="1" x14ac:dyDescent="0.25">
      <c r="B865" s="152"/>
      <c r="C865" s="77" t="s">
        <v>109</v>
      </c>
      <c r="D865" s="78"/>
      <c r="E865" s="592"/>
      <c r="F865" s="593"/>
      <c r="G865" s="79"/>
      <c r="H865" s="80" t="s">
        <v>102</v>
      </c>
      <c r="I865" s="153">
        <f>I845+I856+I859+I863</f>
        <v>17992.006000000001</v>
      </c>
    </row>
    <row r="866" spans="2:9" x14ac:dyDescent="0.2">
      <c r="B866" s="154"/>
      <c r="C866" s="83"/>
      <c r="D866" s="84"/>
      <c r="E866" s="84" t="s">
        <v>110</v>
      </c>
      <c r="F866" s="84"/>
      <c r="G866" s="85"/>
      <c r="H866" s="86"/>
      <c r="I866" s="155"/>
    </row>
    <row r="867" spans="2:9" x14ac:dyDescent="0.2">
      <c r="B867" s="156"/>
      <c r="C867" s="89"/>
      <c r="D867" s="166"/>
      <c r="E867" s="166"/>
      <c r="F867" s="166"/>
      <c r="G867" s="166"/>
      <c r="H867" s="45"/>
      <c r="I867" s="157"/>
    </row>
    <row r="868" spans="2:9" x14ac:dyDescent="0.2">
      <c r="B868" s="156"/>
      <c r="C868" s="91"/>
      <c r="D868" s="45"/>
      <c r="E868" s="45"/>
      <c r="F868" s="166"/>
      <c r="G868" s="166"/>
      <c r="H868" s="45"/>
      <c r="I868" s="158"/>
    </row>
    <row r="869" spans="2:9" x14ac:dyDescent="0.2">
      <c r="B869" s="159"/>
      <c r="C869" s="166"/>
      <c r="D869" s="45"/>
      <c r="E869" s="45"/>
      <c r="F869" s="594" t="s">
        <v>111</v>
      </c>
      <c r="G869" s="594"/>
      <c r="H869" s="594"/>
      <c r="I869" s="160"/>
    </row>
    <row r="870" spans="2:9" x14ac:dyDescent="0.2">
      <c r="B870" s="159"/>
      <c r="C870" s="95"/>
      <c r="D870" s="45"/>
      <c r="E870" s="45"/>
      <c r="F870" s="95"/>
      <c r="G870" s="95"/>
      <c r="H870" s="95"/>
      <c r="I870" s="158"/>
    </row>
    <row r="871" spans="2:9" ht="15.75" thickBot="1" x14ac:dyDescent="0.25">
      <c r="B871" s="161"/>
      <c r="C871" s="162" t="s">
        <v>112</v>
      </c>
      <c r="D871" s="162"/>
      <c r="E871" s="162"/>
      <c r="F871" s="674" t="s">
        <v>113</v>
      </c>
      <c r="G871" s="675"/>
      <c r="H871" s="675"/>
      <c r="I871" s="163"/>
    </row>
    <row r="873" spans="2:9" ht="15" thickBot="1" x14ac:dyDescent="0.25"/>
    <row r="874" spans="2:9" ht="15.75" x14ac:dyDescent="0.2">
      <c r="B874" s="130"/>
      <c r="C874" s="131"/>
      <c r="D874" s="659" t="s">
        <v>0</v>
      </c>
      <c r="E874" s="660"/>
      <c r="F874" s="660"/>
      <c r="G874" s="660"/>
      <c r="H874" s="660"/>
      <c r="I874" s="661"/>
    </row>
    <row r="875" spans="2:9" ht="15.75" x14ac:dyDescent="0.2">
      <c r="B875" s="132"/>
      <c r="C875" s="34"/>
      <c r="D875" s="558"/>
      <c r="E875" s="662"/>
      <c r="F875" s="662"/>
      <c r="G875" s="662"/>
      <c r="H875" s="662"/>
      <c r="I875" s="663"/>
    </row>
    <row r="876" spans="2:9" ht="15.75" x14ac:dyDescent="0.2">
      <c r="B876" s="132"/>
      <c r="C876" s="34"/>
      <c r="D876" s="558"/>
      <c r="E876" s="664"/>
      <c r="F876" s="664"/>
      <c r="G876" s="664"/>
      <c r="H876" s="664"/>
      <c r="I876" s="663"/>
    </row>
    <row r="877" spans="2:9" ht="15.75" x14ac:dyDescent="0.2">
      <c r="B877" s="132"/>
      <c r="C877" s="34"/>
      <c r="D877" s="35" t="s">
        <v>81</v>
      </c>
      <c r="E877" s="125"/>
      <c r="F877" s="125"/>
      <c r="G877" s="125"/>
      <c r="H877" s="125"/>
      <c r="I877" s="133"/>
    </row>
    <row r="878" spans="2:9" ht="15.75" x14ac:dyDescent="0.2">
      <c r="B878" s="132"/>
      <c r="C878" s="34"/>
      <c r="D878" s="35" t="s">
        <v>82</v>
      </c>
      <c r="E878" s="125"/>
      <c r="F878" s="125"/>
      <c r="G878" s="125"/>
      <c r="H878" s="125"/>
      <c r="I878" s="133"/>
    </row>
    <row r="879" spans="2:9" ht="21" thickBot="1" x14ac:dyDescent="0.25">
      <c r="B879" s="134"/>
      <c r="C879" s="38"/>
      <c r="D879" s="39" t="s">
        <v>83</v>
      </c>
      <c r="E879" s="40"/>
      <c r="F879" s="40"/>
      <c r="G879" s="40"/>
      <c r="H879" s="40"/>
      <c r="I879" s="135"/>
    </row>
    <row r="880" spans="2:9" ht="15" x14ac:dyDescent="0.25">
      <c r="B880" s="136" t="s">
        <v>84</v>
      </c>
      <c r="C880" s="164">
        <v>2.7</v>
      </c>
      <c r="D880" s="166"/>
      <c r="E880" s="166"/>
      <c r="F880" s="166"/>
      <c r="G880" s="166"/>
      <c r="H880" s="45"/>
      <c r="I880" s="137"/>
    </row>
    <row r="881" spans="2:9" ht="15" thickBot="1" x14ac:dyDescent="0.25">
      <c r="B881" s="138" t="s">
        <v>85</v>
      </c>
      <c r="C881" s="562" t="s">
        <v>395</v>
      </c>
      <c r="D881" s="562"/>
      <c r="E881" s="562"/>
      <c r="F881" s="562"/>
      <c r="G881" s="562"/>
      <c r="H881" s="562"/>
      <c r="I881" s="665"/>
    </row>
    <row r="882" spans="2:9" ht="15.75" thickBot="1" x14ac:dyDescent="0.25">
      <c r="B882" s="666" t="s">
        <v>86</v>
      </c>
      <c r="C882" s="556"/>
      <c r="D882" s="556"/>
      <c r="E882" s="556"/>
      <c r="F882" s="556"/>
      <c r="G882" s="556"/>
      <c r="H882" s="556"/>
      <c r="I882" s="667"/>
    </row>
    <row r="883" spans="2:9" ht="29.25" customHeight="1" x14ac:dyDescent="0.2">
      <c r="B883" s="655" t="s">
        <v>87</v>
      </c>
      <c r="C883" s="567" t="s">
        <v>309</v>
      </c>
      <c r="D883" s="568"/>
      <c r="E883" s="568"/>
      <c r="F883" s="571" t="s">
        <v>88</v>
      </c>
      <c r="G883" s="573" t="s">
        <v>7</v>
      </c>
      <c r="H883" s="571" t="s">
        <v>158</v>
      </c>
      <c r="I883" s="575" t="s">
        <v>350</v>
      </c>
    </row>
    <row r="884" spans="2:9" ht="15" thickBot="1" x14ac:dyDescent="0.25">
      <c r="B884" s="656"/>
      <c r="C884" s="657"/>
      <c r="D884" s="658"/>
      <c r="E884" s="658"/>
      <c r="F884" s="572"/>
      <c r="G884" s="574"/>
      <c r="H884" s="572"/>
      <c r="I884" s="576"/>
    </row>
    <row r="885" spans="2:9" ht="15" thickBot="1" x14ac:dyDescent="0.25">
      <c r="B885" s="48" t="s">
        <v>90</v>
      </c>
      <c r="C885" s="49" t="s">
        <v>91</v>
      </c>
      <c r="D885" s="49" t="s">
        <v>92</v>
      </c>
      <c r="E885" s="49" t="s">
        <v>2</v>
      </c>
      <c r="F885" s="49" t="s">
        <v>93</v>
      </c>
      <c r="G885" s="49" t="s">
        <v>94</v>
      </c>
      <c r="H885" s="49" t="s">
        <v>95</v>
      </c>
      <c r="I885" s="50" t="s">
        <v>96</v>
      </c>
    </row>
    <row r="886" spans="2:9" x14ac:dyDescent="0.2">
      <c r="B886" s="139">
        <v>1</v>
      </c>
      <c r="C886" s="52" t="s">
        <v>385</v>
      </c>
      <c r="D886" s="53" t="s">
        <v>153</v>
      </c>
      <c r="E886" s="100">
        <v>0.6</v>
      </c>
      <c r="F886" s="126">
        <v>0.05</v>
      </c>
      <c r="G886" s="56">
        <v>19000</v>
      </c>
      <c r="H886" s="57">
        <f t="shared" ref="H886:H895" si="42">(E886*G886)+(E886*G886*F886)</f>
        <v>11970</v>
      </c>
      <c r="I886" s="678">
        <f>SUM(H886:H895)</f>
        <v>45821.9</v>
      </c>
    </row>
    <row r="887" spans="2:9" ht="24" x14ac:dyDescent="0.2">
      <c r="B887" s="139">
        <v>2</v>
      </c>
      <c r="C887" s="52" t="s">
        <v>386</v>
      </c>
      <c r="D887" s="58" t="s">
        <v>153</v>
      </c>
      <c r="E887" s="105">
        <v>0.8</v>
      </c>
      <c r="F887" s="126">
        <v>0.05</v>
      </c>
      <c r="G887" s="113">
        <v>1700</v>
      </c>
      <c r="H887" s="57">
        <f t="shared" si="42"/>
        <v>1428</v>
      </c>
      <c r="I887" s="679"/>
    </row>
    <row r="888" spans="2:9" ht="24" x14ac:dyDescent="0.2">
      <c r="B888" s="139">
        <v>3</v>
      </c>
      <c r="C888" s="52" t="s">
        <v>387</v>
      </c>
      <c r="D888" s="58" t="s">
        <v>153</v>
      </c>
      <c r="E888" s="105">
        <v>7.0000000000000007E-2</v>
      </c>
      <c r="F888" s="126">
        <v>0.05</v>
      </c>
      <c r="G888" s="113">
        <v>8400</v>
      </c>
      <c r="H888" s="57">
        <f t="shared" si="42"/>
        <v>617.4</v>
      </c>
      <c r="I888" s="679"/>
    </row>
    <row r="889" spans="2:9" x14ac:dyDescent="0.2">
      <c r="B889" s="139">
        <v>4</v>
      </c>
      <c r="C889" s="52" t="s">
        <v>388</v>
      </c>
      <c r="D889" s="58" t="s">
        <v>153</v>
      </c>
      <c r="E889" s="105">
        <v>0.42</v>
      </c>
      <c r="F889" s="126">
        <v>0.05</v>
      </c>
      <c r="G889" s="56">
        <v>1000</v>
      </c>
      <c r="H889" s="57">
        <f t="shared" si="42"/>
        <v>441</v>
      </c>
      <c r="I889" s="679"/>
    </row>
    <row r="890" spans="2:9" ht="24" x14ac:dyDescent="0.2">
      <c r="B890" s="139">
        <v>5</v>
      </c>
      <c r="C890" s="52" t="s">
        <v>389</v>
      </c>
      <c r="D890" s="58" t="s">
        <v>153</v>
      </c>
      <c r="E890" s="105">
        <v>0.09</v>
      </c>
      <c r="F890" s="126">
        <v>0.05</v>
      </c>
      <c r="G890" s="56">
        <v>34000</v>
      </c>
      <c r="H890" s="57">
        <f t="shared" si="42"/>
        <v>3213</v>
      </c>
      <c r="I890" s="679"/>
    </row>
    <row r="891" spans="2:9" ht="24" x14ac:dyDescent="0.2">
      <c r="B891" s="139">
        <v>6</v>
      </c>
      <c r="C891" s="52" t="s">
        <v>390</v>
      </c>
      <c r="D891" s="58" t="s">
        <v>153</v>
      </c>
      <c r="E891" s="105">
        <v>0.4</v>
      </c>
      <c r="F891" s="126">
        <v>0.05</v>
      </c>
      <c r="G891" s="56">
        <v>33000</v>
      </c>
      <c r="H891" s="57">
        <f t="shared" si="42"/>
        <v>13860</v>
      </c>
      <c r="I891" s="679"/>
    </row>
    <row r="892" spans="2:9" ht="24" x14ac:dyDescent="0.2">
      <c r="B892" s="139">
        <v>7</v>
      </c>
      <c r="C892" s="52" t="s">
        <v>391</v>
      </c>
      <c r="D892" s="58" t="s">
        <v>153</v>
      </c>
      <c r="E892" s="105">
        <v>13</v>
      </c>
      <c r="F892" s="129">
        <v>0</v>
      </c>
      <c r="G892" s="56">
        <v>50</v>
      </c>
      <c r="H892" s="57">
        <f t="shared" si="42"/>
        <v>650</v>
      </c>
      <c r="I892" s="679"/>
    </row>
    <row r="893" spans="2:9" ht="24" x14ac:dyDescent="0.2">
      <c r="B893" s="140">
        <v>8</v>
      </c>
      <c r="C893" s="141" t="s">
        <v>392</v>
      </c>
      <c r="D893" s="114" t="s">
        <v>153</v>
      </c>
      <c r="E893" s="142">
        <v>30</v>
      </c>
      <c r="F893" s="143">
        <v>0</v>
      </c>
      <c r="G893" s="144">
        <v>40</v>
      </c>
      <c r="H893" s="145">
        <f t="shared" si="42"/>
        <v>1200</v>
      </c>
      <c r="I893" s="679"/>
    </row>
    <row r="894" spans="2:9" ht="24" x14ac:dyDescent="0.2">
      <c r="B894" s="146">
        <v>9</v>
      </c>
      <c r="C894" s="119" t="s">
        <v>393</v>
      </c>
      <c r="D894" s="116" t="s">
        <v>153</v>
      </c>
      <c r="E894" s="120">
        <v>0.21</v>
      </c>
      <c r="F894" s="147">
        <v>0.05</v>
      </c>
      <c r="G894" s="121">
        <v>29000</v>
      </c>
      <c r="H894" s="117">
        <f t="shared" si="42"/>
        <v>6394.5</v>
      </c>
      <c r="I894" s="679"/>
    </row>
    <row r="895" spans="2:9" ht="15" thickBot="1" x14ac:dyDescent="0.25">
      <c r="B895" s="146">
        <v>10</v>
      </c>
      <c r="C895" s="119" t="s">
        <v>394</v>
      </c>
      <c r="D895" s="116" t="s">
        <v>144</v>
      </c>
      <c r="E895" s="120">
        <v>0.24</v>
      </c>
      <c r="F895" s="147">
        <v>0.05</v>
      </c>
      <c r="G895" s="121">
        <v>24000</v>
      </c>
      <c r="H895" s="117">
        <f t="shared" si="42"/>
        <v>6048</v>
      </c>
      <c r="I895" s="680"/>
    </row>
    <row r="896" spans="2:9" ht="15.75" thickBot="1" x14ac:dyDescent="0.25">
      <c r="B896" s="148" t="s">
        <v>90</v>
      </c>
      <c r="C896" s="115" t="s">
        <v>97</v>
      </c>
      <c r="D896" s="115" t="s">
        <v>92</v>
      </c>
      <c r="E896" s="681" t="s">
        <v>2</v>
      </c>
      <c r="F896" s="682"/>
      <c r="G896" s="115" t="s">
        <v>98</v>
      </c>
      <c r="H896" s="115" t="s">
        <v>99</v>
      </c>
      <c r="I896" s="149" t="s">
        <v>96</v>
      </c>
    </row>
    <row r="897" spans="2:9" ht="36" x14ac:dyDescent="0.2">
      <c r="B897" s="139">
        <v>1</v>
      </c>
      <c r="C897" s="52" t="s">
        <v>351</v>
      </c>
      <c r="D897" s="53" t="s">
        <v>101</v>
      </c>
      <c r="E897" s="584">
        <v>0.6</v>
      </c>
      <c r="F897" s="585"/>
      <c r="G897" s="62">
        <v>31550</v>
      </c>
      <c r="H897" s="63">
        <f>G897*E897</f>
        <v>18930</v>
      </c>
      <c r="I897" s="676">
        <f>SUM(H897:H898)</f>
        <v>18930</v>
      </c>
    </row>
    <row r="898" spans="2:9" ht="15" thickBot="1" x14ac:dyDescent="0.25">
      <c r="B898" s="150">
        <v>2</v>
      </c>
      <c r="C898" s="65" t="s">
        <v>102</v>
      </c>
      <c r="D898" s="66"/>
      <c r="E898" s="581"/>
      <c r="F898" s="581"/>
      <c r="G898" s="67"/>
      <c r="H898" s="68">
        <f>G898*E898</f>
        <v>0</v>
      </c>
      <c r="I898" s="677"/>
    </row>
    <row r="899" spans="2:9" ht="15.75" thickBot="1" x14ac:dyDescent="0.25">
      <c r="B899" s="151" t="s">
        <v>90</v>
      </c>
      <c r="C899" s="61" t="s">
        <v>103</v>
      </c>
      <c r="D899" s="165" t="s">
        <v>92</v>
      </c>
      <c r="E899" s="586" t="s">
        <v>2</v>
      </c>
      <c r="F899" s="587"/>
      <c r="G899" s="168" t="s">
        <v>94</v>
      </c>
      <c r="H899" s="61" t="s">
        <v>95</v>
      </c>
      <c r="I899" s="149" t="s">
        <v>96</v>
      </c>
    </row>
    <row r="900" spans="2:9" ht="23.45" customHeight="1" thickBot="1" x14ac:dyDescent="0.25">
      <c r="B900" s="139">
        <v>1</v>
      </c>
      <c r="C900" s="52" t="s">
        <v>104</v>
      </c>
      <c r="D900" s="53" t="s">
        <v>352</v>
      </c>
      <c r="E900" s="588">
        <v>0.05</v>
      </c>
      <c r="F900" s="589"/>
      <c r="G900" s="57">
        <f>I897</f>
        <v>18930</v>
      </c>
      <c r="H900" s="71">
        <f>E900*G900</f>
        <v>946.5</v>
      </c>
      <c r="I900" s="676">
        <f>SUM(H900:H902)</f>
        <v>3446.5</v>
      </c>
    </row>
    <row r="901" spans="2:9" ht="15.75" thickBot="1" x14ac:dyDescent="0.25">
      <c r="B901" s="150">
        <v>2</v>
      </c>
      <c r="C901" s="72" t="s">
        <v>135</v>
      </c>
      <c r="D901" s="58" t="s">
        <v>256</v>
      </c>
      <c r="E901" s="588">
        <v>1</v>
      </c>
      <c r="F901" s="589"/>
      <c r="G901" s="57">
        <v>1600</v>
      </c>
      <c r="H901" s="71">
        <f t="shared" ref="H901:H902" si="43">E901*G901</f>
        <v>1600</v>
      </c>
      <c r="I901" s="677"/>
    </row>
    <row r="902" spans="2:9" ht="15.75" thickBot="1" x14ac:dyDescent="0.25">
      <c r="B902" s="150">
        <v>3</v>
      </c>
      <c r="C902" s="74" t="s">
        <v>134</v>
      </c>
      <c r="D902" s="58" t="s">
        <v>256</v>
      </c>
      <c r="E902" s="590">
        <v>1</v>
      </c>
      <c r="F902" s="591"/>
      <c r="G902" s="75">
        <v>900</v>
      </c>
      <c r="H902" s="71">
        <f t="shared" si="43"/>
        <v>900</v>
      </c>
      <c r="I902" s="677"/>
    </row>
    <row r="903" spans="2:9" ht="15.75" thickBot="1" x14ac:dyDescent="0.25">
      <c r="B903" s="151" t="s">
        <v>90</v>
      </c>
      <c r="C903" s="61" t="s">
        <v>106</v>
      </c>
      <c r="D903" s="61" t="s">
        <v>92</v>
      </c>
      <c r="E903" s="582" t="s">
        <v>2</v>
      </c>
      <c r="F903" s="583"/>
      <c r="G903" s="61" t="s">
        <v>94</v>
      </c>
      <c r="H903" s="61" t="s">
        <v>99</v>
      </c>
      <c r="I903" s="149" t="s">
        <v>96</v>
      </c>
    </row>
    <row r="904" spans="2:9" x14ac:dyDescent="0.2">
      <c r="B904" s="139">
        <v>1</v>
      </c>
      <c r="C904" s="52"/>
      <c r="D904" s="53"/>
      <c r="E904" s="577"/>
      <c r="F904" s="578"/>
      <c r="G904" s="62"/>
      <c r="H904" s="63">
        <f>G904*E904</f>
        <v>0</v>
      </c>
      <c r="I904" s="676">
        <f>SUM(H904:H905)</f>
        <v>0</v>
      </c>
    </row>
    <row r="905" spans="2:9" ht="15" thickBot="1" x14ac:dyDescent="0.25">
      <c r="B905" s="150">
        <v>2</v>
      </c>
      <c r="C905" s="65" t="s">
        <v>102</v>
      </c>
      <c r="D905" s="66"/>
      <c r="E905" s="581"/>
      <c r="F905" s="581"/>
      <c r="G905" s="67"/>
      <c r="H905" s="68">
        <f>G905*E905</f>
        <v>0</v>
      </c>
      <c r="I905" s="677"/>
    </row>
    <row r="906" spans="2:9" ht="15.75" thickBot="1" x14ac:dyDescent="0.25">
      <c r="B906" s="152"/>
      <c r="C906" s="77" t="s">
        <v>109</v>
      </c>
      <c r="D906" s="78"/>
      <c r="E906" s="592"/>
      <c r="F906" s="593"/>
      <c r="G906" s="79"/>
      <c r="H906" s="80" t="s">
        <v>102</v>
      </c>
      <c r="I906" s="153">
        <f>I886+I897+I900+I904</f>
        <v>68198.399999999994</v>
      </c>
    </row>
    <row r="907" spans="2:9" x14ac:dyDescent="0.2">
      <c r="B907" s="154"/>
      <c r="C907" s="83"/>
      <c r="D907" s="84"/>
      <c r="E907" s="84" t="s">
        <v>110</v>
      </c>
      <c r="F907" s="84"/>
      <c r="G907" s="85"/>
      <c r="H907" s="86"/>
      <c r="I907" s="155"/>
    </row>
    <row r="908" spans="2:9" x14ac:dyDescent="0.2">
      <c r="B908" s="156"/>
      <c r="C908" s="89"/>
      <c r="D908" s="166"/>
      <c r="E908" s="166"/>
      <c r="F908" s="166"/>
      <c r="G908" s="166"/>
      <c r="H908" s="45"/>
      <c r="I908" s="157"/>
    </row>
    <row r="909" spans="2:9" x14ac:dyDescent="0.2">
      <c r="B909" s="156"/>
      <c r="C909" s="91"/>
      <c r="D909" s="45"/>
      <c r="E909" s="45"/>
      <c r="F909" s="166"/>
      <c r="G909" s="166"/>
      <c r="H909" s="45"/>
      <c r="I909" s="158"/>
    </row>
    <row r="910" spans="2:9" x14ac:dyDescent="0.2">
      <c r="B910" s="159"/>
      <c r="C910" s="166"/>
      <c r="D910" s="45"/>
      <c r="E910" s="45"/>
      <c r="F910" s="594" t="s">
        <v>111</v>
      </c>
      <c r="G910" s="594"/>
      <c r="H910" s="594"/>
      <c r="I910" s="160"/>
    </row>
    <row r="911" spans="2:9" x14ac:dyDescent="0.2">
      <c r="B911" s="159"/>
      <c r="C911" s="95"/>
      <c r="D911" s="45"/>
      <c r="E911" s="45"/>
      <c r="F911" s="95"/>
      <c r="G911" s="95"/>
      <c r="H911" s="95"/>
      <c r="I911" s="158"/>
    </row>
    <row r="912" spans="2:9" ht="15.75" thickBot="1" x14ac:dyDescent="0.25">
      <c r="B912" s="161"/>
      <c r="C912" s="162" t="s">
        <v>112</v>
      </c>
      <c r="D912" s="162"/>
      <c r="E912" s="162"/>
      <c r="F912" s="674" t="s">
        <v>113</v>
      </c>
      <c r="G912" s="675"/>
      <c r="H912" s="675"/>
      <c r="I912" s="163"/>
    </row>
    <row r="914" spans="2:9" ht="15" thickBot="1" x14ac:dyDescent="0.25"/>
    <row r="915" spans="2:9" ht="15.75" x14ac:dyDescent="0.2">
      <c r="B915" s="130"/>
      <c r="C915" s="131"/>
      <c r="D915" s="659" t="s">
        <v>0</v>
      </c>
      <c r="E915" s="660"/>
      <c r="F915" s="660"/>
      <c r="G915" s="660"/>
      <c r="H915" s="660"/>
      <c r="I915" s="661"/>
    </row>
    <row r="916" spans="2:9" ht="15.75" x14ac:dyDescent="0.2">
      <c r="B916" s="132"/>
      <c r="C916" s="34"/>
      <c r="D916" s="558"/>
      <c r="E916" s="662"/>
      <c r="F916" s="662"/>
      <c r="G916" s="662"/>
      <c r="H916" s="662"/>
      <c r="I916" s="663"/>
    </row>
    <row r="917" spans="2:9" ht="15.75" x14ac:dyDescent="0.2">
      <c r="B917" s="132"/>
      <c r="C917" s="34"/>
      <c r="D917" s="558"/>
      <c r="E917" s="664"/>
      <c r="F917" s="664"/>
      <c r="G917" s="664"/>
      <c r="H917" s="664"/>
      <c r="I917" s="663"/>
    </row>
    <row r="918" spans="2:9" ht="15.75" x14ac:dyDescent="0.2">
      <c r="B918" s="132"/>
      <c r="C918" s="34"/>
      <c r="D918" s="35" t="s">
        <v>81</v>
      </c>
      <c r="E918" s="125"/>
      <c r="F918" s="125"/>
      <c r="G918" s="125"/>
      <c r="H918" s="125"/>
      <c r="I918" s="133"/>
    </row>
    <row r="919" spans="2:9" ht="15.75" x14ac:dyDescent="0.2">
      <c r="B919" s="132"/>
      <c r="C919" s="34"/>
      <c r="D919" s="35" t="s">
        <v>82</v>
      </c>
      <c r="E919" s="125"/>
      <c r="F919" s="125"/>
      <c r="G919" s="125"/>
      <c r="H919" s="125"/>
      <c r="I919" s="133"/>
    </row>
    <row r="920" spans="2:9" ht="21" thickBot="1" x14ac:dyDescent="0.25">
      <c r="B920" s="134"/>
      <c r="C920" s="38"/>
      <c r="D920" s="39" t="s">
        <v>83</v>
      </c>
      <c r="E920" s="40"/>
      <c r="F920" s="40"/>
      <c r="G920" s="40"/>
      <c r="H920" s="40"/>
      <c r="I920" s="135"/>
    </row>
    <row r="921" spans="2:9" ht="15" x14ac:dyDescent="0.25">
      <c r="B921" s="136" t="s">
        <v>84</v>
      </c>
      <c r="C921" s="164">
        <v>2.8</v>
      </c>
      <c r="D921" s="166"/>
      <c r="E921" s="166"/>
      <c r="F921" s="166"/>
      <c r="G921" s="166"/>
      <c r="H921" s="45"/>
      <c r="I921" s="137"/>
    </row>
    <row r="922" spans="2:9" ht="15" thickBot="1" x14ac:dyDescent="0.25">
      <c r="B922" s="138" t="s">
        <v>85</v>
      </c>
      <c r="C922" s="562" t="s">
        <v>395</v>
      </c>
      <c r="D922" s="562"/>
      <c r="E922" s="562"/>
      <c r="F922" s="562"/>
      <c r="G922" s="562"/>
      <c r="H922" s="562"/>
      <c r="I922" s="665"/>
    </row>
    <row r="923" spans="2:9" ht="15.75" thickBot="1" x14ac:dyDescent="0.25">
      <c r="B923" s="666" t="s">
        <v>86</v>
      </c>
      <c r="C923" s="556"/>
      <c r="D923" s="556"/>
      <c r="E923" s="556"/>
      <c r="F923" s="556"/>
      <c r="G923" s="556"/>
      <c r="H923" s="556"/>
      <c r="I923" s="667"/>
    </row>
    <row r="924" spans="2:9" x14ac:dyDescent="0.2">
      <c r="B924" s="655" t="s">
        <v>87</v>
      </c>
      <c r="C924" s="567" t="s">
        <v>316</v>
      </c>
      <c r="D924" s="568"/>
      <c r="E924" s="568"/>
      <c r="F924" s="571" t="s">
        <v>88</v>
      </c>
      <c r="G924" s="573" t="s">
        <v>8</v>
      </c>
      <c r="H924" s="571" t="s">
        <v>158</v>
      </c>
      <c r="I924" s="575" t="s">
        <v>350</v>
      </c>
    </row>
    <row r="925" spans="2:9" ht="15" thickBot="1" x14ac:dyDescent="0.25">
      <c r="B925" s="656"/>
      <c r="C925" s="657"/>
      <c r="D925" s="658"/>
      <c r="E925" s="658"/>
      <c r="F925" s="572"/>
      <c r="G925" s="574"/>
      <c r="H925" s="572"/>
      <c r="I925" s="576"/>
    </row>
    <row r="926" spans="2:9" ht="15" thickBot="1" x14ac:dyDescent="0.25">
      <c r="B926" s="48" t="s">
        <v>90</v>
      </c>
      <c r="C926" s="49" t="s">
        <v>91</v>
      </c>
      <c r="D926" s="49" t="s">
        <v>92</v>
      </c>
      <c r="E926" s="49" t="s">
        <v>2</v>
      </c>
      <c r="F926" s="49" t="s">
        <v>93</v>
      </c>
      <c r="G926" s="49" t="s">
        <v>94</v>
      </c>
      <c r="H926" s="49" t="s">
        <v>95</v>
      </c>
      <c r="I926" s="50" t="s">
        <v>96</v>
      </c>
    </row>
    <row r="927" spans="2:9" x14ac:dyDescent="0.2">
      <c r="B927" s="139">
        <v>1</v>
      </c>
      <c r="C927" s="52" t="s">
        <v>385</v>
      </c>
      <c r="D927" s="53" t="s">
        <v>153</v>
      </c>
      <c r="E927" s="100">
        <v>0.75</v>
      </c>
      <c r="F927" s="126">
        <v>0.05</v>
      </c>
      <c r="G927" s="56">
        <v>19000</v>
      </c>
      <c r="H927" s="57">
        <f t="shared" ref="H927:H936" si="44">(E927*G927)+(E927*G927*F927)</f>
        <v>14962.5</v>
      </c>
      <c r="I927" s="678">
        <f>SUM(H927:H936)</f>
        <v>41652.9</v>
      </c>
    </row>
    <row r="928" spans="2:9" ht="24" x14ac:dyDescent="0.2">
      <c r="B928" s="139">
        <v>2</v>
      </c>
      <c r="C928" s="52" t="s">
        <v>386</v>
      </c>
      <c r="D928" s="58" t="s">
        <v>153</v>
      </c>
      <c r="E928" s="105">
        <v>0.6</v>
      </c>
      <c r="F928" s="126">
        <v>0.05</v>
      </c>
      <c r="G928" s="113">
        <v>1700</v>
      </c>
      <c r="H928" s="57">
        <f t="shared" si="44"/>
        <v>1071</v>
      </c>
      <c r="I928" s="679"/>
    </row>
    <row r="929" spans="2:9" ht="24" x14ac:dyDescent="0.2">
      <c r="B929" s="139">
        <v>3</v>
      </c>
      <c r="C929" s="52" t="s">
        <v>387</v>
      </c>
      <c r="D929" s="58" t="s">
        <v>153</v>
      </c>
      <c r="E929" s="105">
        <v>7.0000000000000007E-2</v>
      </c>
      <c r="F929" s="126">
        <v>0.05</v>
      </c>
      <c r="G929" s="113">
        <v>8400</v>
      </c>
      <c r="H929" s="57">
        <f t="shared" si="44"/>
        <v>617.4</v>
      </c>
      <c r="I929" s="679"/>
    </row>
    <row r="930" spans="2:9" x14ac:dyDescent="0.2">
      <c r="B930" s="139">
        <v>4</v>
      </c>
      <c r="C930" s="52" t="s">
        <v>388</v>
      </c>
      <c r="D930" s="58" t="s">
        <v>153</v>
      </c>
      <c r="E930" s="105">
        <v>0.42</v>
      </c>
      <c r="F930" s="126">
        <v>0.05</v>
      </c>
      <c r="G930" s="56">
        <v>1000</v>
      </c>
      <c r="H930" s="57">
        <f t="shared" si="44"/>
        <v>441</v>
      </c>
      <c r="I930" s="679"/>
    </row>
    <row r="931" spans="2:9" ht="24" x14ac:dyDescent="0.2">
      <c r="B931" s="139">
        <v>5</v>
      </c>
      <c r="C931" s="52" t="s">
        <v>389</v>
      </c>
      <c r="D931" s="58" t="s">
        <v>153</v>
      </c>
      <c r="E931" s="105">
        <v>0.09</v>
      </c>
      <c r="F931" s="126">
        <v>0.05</v>
      </c>
      <c r="G931" s="56">
        <v>34000</v>
      </c>
      <c r="H931" s="57">
        <f t="shared" si="44"/>
        <v>3213</v>
      </c>
      <c r="I931" s="679"/>
    </row>
    <row r="932" spans="2:9" ht="24" x14ac:dyDescent="0.2">
      <c r="B932" s="139">
        <v>6</v>
      </c>
      <c r="C932" s="52" t="s">
        <v>390</v>
      </c>
      <c r="D932" s="58" t="s">
        <v>153</v>
      </c>
      <c r="E932" s="105">
        <v>0.4</v>
      </c>
      <c r="F932" s="126">
        <v>0.05</v>
      </c>
      <c r="G932" s="56">
        <v>33000</v>
      </c>
      <c r="H932" s="57">
        <f t="shared" si="44"/>
        <v>13860</v>
      </c>
      <c r="I932" s="679"/>
    </row>
    <row r="933" spans="2:9" ht="24" x14ac:dyDescent="0.2">
      <c r="B933" s="139">
        <v>7</v>
      </c>
      <c r="C933" s="52" t="s">
        <v>391</v>
      </c>
      <c r="D933" s="58" t="s">
        <v>153</v>
      </c>
      <c r="E933" s="105">
        <v>8</v>
      </c>
      <c r="F933" s="129">
        <v>0</v>
      </c>
      <c r="G933" s="56">
        <v>50</v>
      </c>
      <c r="H933" s="57">
        <f t="shared" si="44"/>
        <v>400</v>
      </c>
      <c r="I933" s="679"/>
    </row>
    <row r="934" spans="2:9" ht="24" x14ac:dyDescent="0.2">
      <c r="B934" s="140">
        <v>8</v>
      </c>
      <c r="C934" s="141" t="s">
        <v>392</v>
      </c>
      <c r="D934" s="114" t="s">
        <v>153</v>
      </c>
      <c r="E934" s="142">
        <v>26</v>
      </c>
      <c r="F934" s="143">
        <v>0</v>
      </c>
      <c r="G934" s="144">
        <v>40</v>
      </c>
      <c r="H934" s="145">
        <f t="shared" si="44"/>
        <v>1040</v>
      </c>
      <c r="I934" s="679"/>
    </row>
    <row r="935" spans="2:9" x14ac:dyDescent="0.2">
      <c r="B935" s="146">
        <v>9</v>
      </c>
      <c r="C935" s="119" t="s">
        <v>394</v>
      </c>
      <c r="D935" s="116" t="s">
        <v>144</v>
      </c>
      <c r="E935" s="120">
        <v>0.24</v>
      </c>
      <c r="F935" s="147">
        <v>0.05</v>
      </c>
      <c r="G935" s="121">
        <v>24000</v>
      </c>
      <c r="H935" s="145">
        <f t="shared" si="44"/>
        <v>6048</v>
      </c>
      <c r="I935" s="679"/>
    </row>
    <row r="936" spans="2:9" ht="15" thickBot="1" x14ac:dyDescent="0.25">
      <c r="B936" s="146">
        <v>10</v>
      </c>
      <c r="C936" s="119"/>
      <c r="D936" s="116"/>
      <c r="E936" s="120"/>
      <c r="F936" s="147"/>
      <c r="G936" s="121"/>
      <c r="H936" s="117">
        <f t="shared" si="44"/>
        <v>0</v>
      </c>
      <c r="I936" s="680"/>
    </row>
    <row r="937" spans="2:9" ht="15.75" thickBot="1" x14ac:dyDescent="0.25">
      <c r="B937" s="148" t="s">
        <v>90</v>
      </c>
      <c r="C937" s="115" t="s">
        <v>97</v>
      </c>
      <c r="D937" s="115" t="s">
        <v>92</v>
      </c>
      <c r="E937" s="681" t="s">
        <v>2</v>
      </c>
      <c r="F937" s="682"/>
      <c r="G937" s="115" t="s">
        <v>98</v>
      </c>
      <c r="H937" s="115" t="s">
        <v>99</v>
      </c>
      <c r="I937" s="149" t="s">
        <v>96</v>
      </c>
    </row>
    <row r="938" spans="2:9" ht="36" x14ac:dyDescent="0.2">
      <c r="B938" s="139">
        <v>1</v>
      </c>
      <c r="C938" s="52" t="s">
        <v>351</v>
      </c>
      <c r="D938" s="53" t="s">
        <v>101</v>
      </c>
      <c r="E938" s="584">
        <v>0.41297428571428574</v>
      </c>
      <c r="F938" s="585"/>
      <c r="G938" s="62">
        <v>31550</v>
      </c>
      <c r="H938" s="63">
        <f>G938*E938</f>
        <v>13029.338714285715</v>
      </c>
      <c r="I938" s="676">
        <f>SUM(H938:H939)</f>
        <v>13029.338714285715</v>
      </c>
    </row>
    <row r="939" spans="2:9" ht="15" thickBot="1" x14ac:dyDescent="0.25">
      <c r="B939" s="150">
        <v>2</v>
      </c>
      <c r="C939" s="65" t="s">
        <v>102</v>
      </c>
      <c r="D939" s="66"/>
      <c r="E939" s="581"/>
      <c r="F939" s="581"/>
      <c r="G939" s="67"/>
      <c r="H939" s="68">
        <f>G939*E939</f>
        <v>0</v>
      </c>
      <c r="I939" s="677"/>
    </row>
    <row r="940" spans="2:9" ht="15.75" thickBot="1" x14ac:dyDescent="0.25">
      <c r="B940" s="151" t="s">
        <v>90</v>
      </c>
      <c r="C940" s="61" t="s">
        <v>103</v>
      </c>
      <c r="D940" s="165" t="s">
        <v>92</v>
      </c>
      <c r="E940" s="586" t="s">
        <v>2</v>
      </c>
      <c r="F940" s="587"/>
      <c r="G940" s="168" t="s">
        <v>94</v>
      </c>
      <c r="H940" s="61" t="s">
        <v>95</v>
      </c>
      <c r="I940" s="149" t="s">
        <v>96</v>
      </c>
    </row>
    <row r="941" spans="2:9" ht="23.45" customHeight="1" thickBot="1" x14ac:dyDescent="0.25">
      <c r="B941" s="139">
        <v>1</v>
      </c>
      <c r="C941" s="52" t="s">
        <v>104</v>
      </c>
      <c r="D941" s="53" t="s">
        <v>352</v>
      </c>
      <c r="E941" s="588">
        <v>0.05</v>
      </c>
      <c r="F941" s="589"/>
      <c r="G941" s="57">
        <f>I938</f>
        <v>13029.338714285715</v>
      </c>
      <c r="H941" s="71">
        <f>E941*G941</f>
        <v>651.4669357142858</v>
      </c>
      <c r="I941" s="676">
        <f>SUM(H941:H943)</f>
        <v>3151.4669357142857</v>
      </c>
    </row>
    <row r="942" spans="2:9" ht="15.75" thickBot="1" x14ac:dyDescent="0.25">
      <c r="B942" s="150">
        <v>2</v>
      </c>
      <c r="C942" s="72" t="s">
        <v>135</v>
      </c>
      <c r="D942" s="58" t="s">
        <v>256</v>
      </c>
      <c r="E942" s="588">
        <v>1</v>
      </c>
      <c r="F942" s="589"/>
      <c r="G942" s="57">
        <v>1600</v>
      </c>
      <c r="H942" s="71">
        <f t="shared" ref="H942:H943" si="45">E942*G942</f>
        <v>1600</v>
      </c>
      <c r="I942" s="677"/>
    </row>
    <row r="943" spans="2:9" ht="15.75" thickBot="1" x14ac:dyDescent="0.25">
      <c r="B943" s="150">
        <v>3</v>
      </c>
      <c r="C943" s="74" t="s">
        <v>134</v>
      </c>
      <c r="D943" s="58" t="s">
        <v>256</v>
      </c>
      <c r="E943" s="590">
        <v>1</v>
      </c>
      <c r="F943" s="591"/>
      <c r="G943" s="75">
        <v>900</v>
      </c>
      <c r="H943" s="71">
        <f t="shared" si="45"/>
        <v>900</v>
      </c>
      <c r="I943" s="677"/>
    </row>
    <row r="944" spans="2:9" ht="15.75" thickBot="1" x14ac:dyDescent="0.25">
      <c r="B944" s="151" t="s">
        <v>90</v>
      </c>
      <c r="C944" s="61" t="s">
        <v>106</v>
      </c>
      <c r="D944" s="61" t="s">
        <v>92</v>
      </c>
      <c r="E944" s="582" t="s">
        <v>2</v>
      </c>
      <c r="F944" s="583"/>
      <c r="G944" s="61" t="s">
        <v>94</v>
      </c>
      <c r="H944" s="61" t="s">
        <v>99</v>
      </c>
      <c r="I944" s="149" t="s">
        <v>96</v>
      </c>
    </row>
    <row r="945" spans="2:9" x14ac:dyDescent="0.2">
      <c r="B945" s="139">
        <v>1</v>
      </c>
      <c r="C945" s="52"/>
      <c r="D945" s="53"/>
      <c r="E945" s="577"/>
      <c r="F945" s="578"/>
      <c r="G945" s="62"/>
      <c r="H945" s="63">
        <f>G945*E945</f>
        <v>0</v>
      </c>
      <c r="I945" s="676">
        <f>SUM(H945:H946)</f>
        <v>0</v>
      </c>
    </row>
    <row r="946" spans="2:9" ht="15" thickBot="1" x14ac:dyDescent="0.25">
      <c r="B946" s="150">
        <v>2</v>
      </c>
      <c r="C946" s="65" t="s">
        <v>102</v>
      </c>
      <c r="D946" s="66"/>
      <c r="E946" s="581"/>
      <c r="F946" s="581"/>
      <c r="G946" s="67"/>
      <c r="H946" s="68">
        <f>G946*E946</f>
        <v>0</v>
      </c>
      <c r="I946" s="677"/>
    </row>
    <row r="947" spans="2:9" ht="15.75" thickBot="1" x14ac:dyDescent="0.25">
      <c r="B947" s="152"/>
      <c r="C947" s="77" t="s">
        <v>109</v>
      </c>
      <c r="D947" s="78"/>
      <c r="E947" s="592"/>
      <c r="F947" s="593"/>
      <c r="G947" s="79"/>
      <c r="H947" s="80" t="s">
        <v>102</v>
      </c>
      <c r="I947" s="153">
        <f>I927+I938+I941+I945</f>
        <v>57833.705650000004</v>
      </c>
    </row>
    <row r="948" spans="2:9" x14ac:dyDescent="0.2">
      <c r="B948" s="154"/>
      <c r="C948" s="83"/>
      <c r="D948" s="84"/>
      <c r="E948" s="84" t="s">
        <v>110</v>
      </c>
      <c r="F948" s="84"/>
      <c r="G948" s="85"/>
      <c r="H948" s="86"/>
      <c r="I948" s="155"/>
    </row>
    <row r="949" spans="2:9" x14ac:dyDescent="0.2">
      <c r="B949" s="156"/>
      <c r="C949" s="89"/>
      <c r="D949" s="166"/>
      <c r="E949" s="166"/>
      <c r="F949" s="166"/>
      <c r="G949" s="166"/>
      <c r="H949" s="45"/>
      <c r="I949" s="157"/>
    </row>
    <row r="950" spans="2:9" x14ac:dyDescent="0.2">
      <c r="B950" s="156"/>
      <c r="C950" s="91"/>
      <c r="D950" s="45"/>
      <c r="E950" s="45"/>
      <c r="F950" s="166"/>
      <c r="G950" s="166"/>
      <c r="H950" s="45"/>
      <c r="I950" s="158"/>
    </row>
    <row r="951" spans="2:9" x14ac:dyDescent="0.2">
      <c r="B951" s="159"/>
      <c r="C951" s="166"/>
      <c r="D951" s="45"/>
      <c r="E951" s="45"/>
      <c r="F951" s="594" t="s">
        <v>111</v>
      </c>
      <c r="G951" s="594"/>
      <c r="H951" s="594"/>
      <c r="I951" s="160"/>
    </row>
    <row r="952" spans="2:9" x14ac:dyDescent="0.2">
      <c r="B952" s="159"/>
      <c r="C952" s="95"/>
      <c r="D952" s="45"/>
      <c r="E952" s="45"/>
      <c r="F952" s="95"/>
      <c r="G952" s="95"/>
      <c r="H952" s="95"/>
      <c r="I952" s="158"/>
    </row>
    <row r="953" spans="2:9" ht="15.75" thickBot="1" x14ac:dyDescent="0.25">
      <c r="B953" s="161"/>
      <c r="C953" s="162" t="s">
        <v>112</v>
      </c>
      <c r="D953" s="162"/>
      <c r="E953" s="162"/>
      <c r="F953" s="674" t="s">
        <v>113</v>
      </c>
      <c r="G953" s="675"/>
      <c r="H953" s="675"/>
      <c r="I953" s="163"/>
    </row>
    <row r="955" spans="2:9" ht="15" thickBot="1" x14ac:dyDescent="0.25"/>
    <row r="956" spans="2:9" ht="15.75" x14ac:dyDescent="0.2">
      <c r="B956" s="130"/>
      <c r="C956" s="131"/>
      <c r="D956" s="659" t="s">
        <v>0</v>
      </c>
      <c r="E956" s="660"/>
      <c r="F956" s="660"/>
      <c r="G956" s="660"/>
      <c r="H956" s="660"/>
      <c r="I956" s="661"/>
    </row>
    <row r="957" spans="2:9" ht="15.75" x14ac:dyDescent="0.2">
      <c r="B957" s="132"/>
      <c r="C957" s="34"/>
      <c r="D957" s="558"/>
      <c r="E957" s="662"/>
      <c r="F957" s="662"/>
      <c r="G957" s="662"/>
      <c r="H957" s="662"/>
      <c r="I957" s="663"/>
    </row>
    <row r="958" spans="2:9" ht="15.75" x14ac:dyDescent="0.2">
      <c r="B958" s="132"/>
      <c r="C958" s="34"/>
      <c r="D958" s="558"/>
      <c r="E958" s="664"/>
      <c r="F958" s="664"/>
      <c r="G958" s="664"/>
      <c r="H958" s="664"/>
      <c r="I958" s="663"/>
    </row>
    <row r="959" spans="2:9" ht="15.75" x14ac:dyDescent="0.2">
      <c r="B959" s="132"/>
      <c r="C959" s="34"/>
      <c r="D959" s="35" t="s">
        <v>81</v>
      </c>
      <c r="E959" s="125"/>
      <c r="F959" s="125"/>
      <c r="G959" s="125"/>
      <c r="H959" s="125"/>
      <c r="I959" s="133"/>
    </row>
    <row r="960" spans="2:9" ht="15.75" x14ac:dyDescent="0.2">
      <c r="B960" s="132"/>
      <c r="C960" s="34"/>
      <c r="D960" s="35" t="s">
        <v>82</v>
      </c>
      <c r="E960" s="125"/>
      <c r="F960" s="125"/>
      <c r="G960" s="125"/>
      <c r="H960" s="125"/>
      <c r="I960" s="133"/>
    </row>
    <row r="961" spans="2:9" ht="21" thickBot="1" x14ac:dyDescent="0.25">
      <c r="B961" s="134"/>
      <c r="C961" s="38"/>
      <c r="D961" s="39" t="s">
        <v>83</v>
      </c>
      <c r="E961" s="40"/>
      <c r="F961" s="40"/>
      <c r="G961" s="40"/>
      <c r="H961" s="40"/>
      <c r="I961" s="135"/>
    </row>
    <row r="962" spans="2:9" ht="15" x14ac:dyDescent="0.25">
      <c r="B962" s="136" t="s">
        <v>84</v>
      </c>
      <c r="C962" s="164">
        <v>2.9</v>
      </c>
      <c r="D962" s="166"/>
      <c r="E962" s="166"/>
      <c r="F962" s="166"/>
      <c r="G962" s="166"/>
      <c r="H962" s="45"/>
      <c r="I962" s="137"/>
    </row>
    <row r="963" spans="2:9" ht="15" thickBot="1" x14ac:dyDescent="0.25">
      <c r="B963" s="138" t="s">
        <v>85</v>
      </c>
      <c r="C963" s="562" t="s">
        <v>78</v>
      </c>
      <c r="D963" s="562"/>
      <c r="E963" s="562"/>
      <c r="F963" s="562"/>
      <c r="G963" s="562"/>
      <c r="H963" s="562"/>
      <c r="I963" s="665"/>
    </row>
    <row r="964" spans="2:9" ht="15.75" thickBot="1" x14ac:dyDescent="0.25">
      <c r="B964" s="666" t="s">
        <v>86</v>
      </c>
      <c r="C964" s="556"/>
      <c r="D964" s="556"/>
      <c r="E964" s="556"/>
      <c r="F964" s="556"/>
      <c r="G964" s="556"/>
      <c r="H964" s="556"/>
      <c r="I964" s="667"/>
    </row>
    <row r="965" spans="2:9" ht="53.25" customHeight="1" x14ac:dyDescent="0.2">
      <c r="B965" s="655" t="s">
        <v>87</v>
      </c>
      <c r="C965" s="567" t="s">
        <v>317</v>
      </c>
      <c r="D965" s="568"/>
      <c r="E965" s="568"/>
      <c r="F965" s="571" t="s">
        <v>88</v>
      </c>
      <c r="G965" s="573" t="s">
        <v>34</v>
      </c>
      <c r="H965" s="571" t="s">
        <v>158</v>
      </c>
      <c r="I965" s="575" t="s">
        <v>350</v>
      </c>
    </row>
    <row r="966" spans="2:9" ht="51" customHeight="1" thickBot="1" x14ac:dyDescent="0.25">
      <c r="B966" s="656"/>
      <c r="C966" s="657"/>
      <c r="D966" s="658"/>
      <c r="E966" s="658"/>
      <c r="F966" s="572"/>
      <c r="G966" s="574"/>
      <c r="H966" s="572"/>
      <c r="I966" s="576"/>
    </row>
    <row r="967" spans="2:9" ht="15" thickBot="1" x14ac:dyDescent="0.25">
      <c r="B967" s="48" t="s">
        <v>90</v>
      </c>
      <c r="C967" s="49" t="s">
        <v>91</v>
      </c>
      <c r="D967" s="49" t="s">
        <v>92</v>
      </c>
      <c r="E967" s="49" t="s">
        <v>2</v>
      </c>
      <c r="F967" s="49" t="s">
        <v>93</v>
      </c>
      <c r="G967" s="49" t="s">
        <v>94</v>
      </c>
      <c r="H967" s="49" t="s">
        <v>95</v>
      </c>
      <c r="I967" s="50" t="s">
        <v>96</v>
      </c>
    </row>
    <row r="968" spans="2:9" ht="24" x14ac:dyDescent="0.2">
      <c r="B968" s="139">
        <v>1</v>
      </c>
      <c r="C968" s="52" t="s">
        <v>402</v>
      </c>
      <c r="D968" s="53" t="s">
        <v>153</v>
      </c>
      <c r="E968" s="100">
        <v>1</v>
      </c>
      <c r="F968" s="126">
        <v>0</v>
      </c>
      <c r="G968" s="56">
        <v>1078624</v>
      </c>
      <c r="H968" s="57">
        <f t="shared" ref="H968:H977" si="46">(E968*G968)+(E968*G968*F968)</f>
        <v>1078624</v>
      </c>
      <c r="I968" s="678">
        <f>SUM(H968:H977)</f>
        <v>1078624</v>
      </c>
    </row>
    <row r="969" spans="2:9" x14ac:dyDescent="0.2">
      <c r="B969" s="139">
        <v>2</v>
      </c>
      <c r="C969" s="52"/>
      <c r="D969" s="58"/>
      <c r="E969" s="105"/>
      <c r="F969" s="126"/>
      <c r="G969" s="113"/>
      <c r="H969" s="57">
        <f t="shared" si="46"/>
        <v>0</v>
      </c>
      <c r="I969" s="679"/>
    </row>
    <row r="970" spans="2:9" x14ac:dyDescent="0.2">
      <c r="B970" s="139">
        <v>3</v>
      </c>
      <c r="C970" s="52"/>
      <c r="D970" s="58"/>
      <c r="E970" s="105"/>
      <c r="F970" s="126"/>
      <c r="G970" s="113"/>
      <c r="H970" s="57">
        <f t="shared" si="46"/>
        <v>0</v>
      </c>
      <c r="I970" s="679"/>
    </row>
    <row r="971" spans="2:9" x14ac:dyDescent="0.2">
      <c r="B971" s="139">
        <v>4</v>
      </c>
      <c r="C971" s="52"/>
      <c r="D971" s="58"/>
      <c r="E971" s="105"/>
      <c r="F971" s="126"/>
      <c r="G971" s="56"/>
      <c r="H971" s="57">
        <f t="shared" si="46"/>
        <v>0</v>
      </c>
      <c r="I971" s="679"/>
    </row>
    <row r="972" spans="2:9" x14ac:dyDescent="0.2">
      <c r="B972" s="139">
        <v>5</v>
      </c>
      <c r="C972" s="52"/>
      <c r="D972" s="58"/>
      <c r="E972" s="105"/>
      <c r="F972" s="126"/>
      <c r="G972" s="56"/>
      <c r="H972" s="57">
        <f t="shared" si="46"/>
        <v>0</v>
      </c>
      <c r="I972" s="679"/>
    </row>
    <row r="973" spans="2:9" x14ac:dyDescent="0.2">
      <c r="B973" s="139">
        <v>6</v>
      </c>
      <c r="C973" s="52"/>
      <c r="D973" s="58"/>
      <c r="E973" s="105"/>
      <c r="F973" s="126"/>
      <c r="G973" s="56"/>
      <c r="H973" s="57">
        <f t="shared" si="46"/>
        <v>0</v>
      </c>
      <c r="I973" s="679"/>
    </row>
    <row r="974" spans="2:9" x14ac:dyDescent="0.2">
      <c r="B974" s="139">
        <v>7</v>
      </c>
      <c r="C974" s="52"/>
      <c r="D974" s="58"/>
      <c r="E974" s="105"/>
      <c r="F974" s="129"/>
      <c r="G974" s="56"/>
      <c r="H974" s="57">
        <f t="shared" si="46"/>
        <v>0</v>
      </c>
      <c r="I974" s="679"/>
    </row>
    <row r="975" spans="2:9" x14ac:dyDescent="0.2">
      <c r="B975" s="140">
        <v>8</v>
      </c>
      <c r="C975" s="141"/>
      <c r="D975" s="114"/>
      <c r="E975" s="142"/>
      <c r="F975" s="143"/>
      <c r="G975" s="144"/>
      <c r="H975" s="145">
        <f t="shared" si="46"/>
        <v>0</v>
      </c>
      <c r="I975" s="679"/>
    </row>
    <row r="976" spans="2:9" x14ac:dyDescent="0.2">
      <c r="B976" s="146">
        <v>9</v>
      </c>
      <c r="C976" s="119"/>
      <c r="D976" s="116"/>
      <c r="E976" s="120"/>
      <c r="F976" s="147"/>
      <c r="G976" s="121"/>
      <c r="H976" s="145">
        <f t="shared" si="46"/>
        <v>0</v>
      </c>
      <c r="I976" s="679"/>
    </row>
    <row r="977" spans="2:9" ht="15" thickBot="1" x14ac:dyDescent="0.25">
      <c r="B977" s="146">
        <v>10</v>
      </c>
      <c r="C977" s="119"/>
      <c r="D977" s="116"/>
      <c r="E977" s="120"/>
      <c r="F977" s="147"/>
      <c r="G977" s="121"/>
      <c r="H977" s="117">
        <f t="shared" si="46"/>
        <v>0</v>
      </c>
      <c r="I977" s="680"/>
    </row>
    <row r="978" spans="2:9" ht="15.75" thickBot="1" x14ac:dyDescent="0.25">
      <c r="B978" s="148" t="s">
        <v>90</v>
      </c>
      <c r="C978" s="115" t="s">
        <v>97</v>
      </c>
      <c r="D978" s="115" t="s">
        <v>92</v>
      </c>
      <c r="E978" s="681" t="s">
        <v>2</v>
      </c>
      <c r="F978" s="682"/>
      <c r="G978" s="115" t="s">
        <v>98</v>
      </c>
      <c r="H978" s="115" t="s">
        <v>99</v>
      </c>
      <c r="I978" s="149" t="s">
        <v>96</v>
      </c>
    </row>
    <row r="979" spans="2:9" ht="36" x14ac:dyDescent="0.2">
      <c r="B979" s="139">
        <v>1</v>
      </c>
      <c r="C979" s="52" t="s">
        <v>403</v>
      </c>
      <c r="D979" s="53" t="s">
        <v>101</v>
      </c>
      <c r="E979" s="584">
        <v>1.8</v>
      </c>
      <c r="F979" s="585"/>
      <c r="G979" s="62">
        <v>32984.17027434583</v>
      </c>
      <c r="H979" s="63">
        <f>G979*E979</f>
        <v>59371.506493822497</v>
      </c>
      <c r="I979" s="676">
        <f>SUM(H979:H980)</f>
        <v>59371.506493822497</v>
      </c>
    </row>
    <row r="980" spans="2:9" ht="15" thickBot="1" x14ac:dyDescent="0.25">
      <c r="B980" s="150">
        <v>2</v>
      </c>
      <c r="C980" s="65" t="s">
        <v>102</v>
      </c>
      <c r="D980" s="66"/>
      <c r="E980" s="581"/>
      <c r="F980" s="581"/>
      <c r="G980" s="67"/>
      <c r="H980" s="68">
        <f>G980*E980</f>
        <v>0</v>
      </c>
      <c r="I980" s="677"/>
    </row>
    <row r="981" spans="2:9" ht="15.75" thickBot="1" x14ac:dyDescent="0.25">
      <c r="B981" s="151" t="s">
        <v>90</v>
      </c>
      <c r="C981" s="61" t="s">
        <v>103</v>
      </c>
      <c r="D981" s="165" t="s">
        <v>92</v>
      </c>
      <c r="E981" s="586" t="s">
        <v>2</v>
      </c>
      <c r="F981" s="587"/>
      <c r="G981" s="168" t="s">
        <v>94</v>
      </c>
      <c r="H981" s="61" t="s">
        <v>95</v>
      </c>
      <c r="I981" s="149" t="s">
        <v>96</v>
      </c>
    </row>
    <row r="982" spans="2:9" ht="23.45" customHeight="1" thickBot="1" x14ac:dyDescent="0.25">
      <c r="B982" s="139">
        <v>1</v>
      </c>
      <c r="C982" s="52" t="s">
        <v>104</v>
      </c>
      <c r="D982" s="53" t="s">
        <v>352</v>
      </c>
      <c r="E982" s="588">
        <v>0.05</v>
      </c>
      <c r="F982" s="589"/>
      <c r="G982" s="57">
        <f>I979</f>
        <v>59371.506493822497</v>
      </c>
      <c r="H982" s="71">
        <f>E982*G982</f>
        <v>2968.5753246911249</v>
      </c>
      <c r="I982" s="676">
        <f>SUM(H982:H984)</f>
        <v>2968.5753246911249</v>
      </c>
    </row>
    <row r="983" spans="2:9" ht="15.75" thickBot="1" x14ac:dyDescent="0.25">
      <c r="B983" s="150">
        <v>2</v>
      </c>
      <c r="C983" s="72"/>
      <c r="D983" s="58"/>
      <c r="E983" s="588"/>
      <c r="F983" s="589"/>
      <c r="G983" s="57"/>
      <c r="H983" s="71">
        <f t="shared" ref="H983:H984" si="47">E983*G983</f>
        <v>0</v>
      </c>
      <c r="I983" s="677"/>
    </row>
    <row r="984" spans="2:9" ht="15.75" thickBot="1" x14ac:dyDescent="0.25">
      <c r="B984" s="150">
        <v>3</v>
      </c>
      <c r="C984" s="74"/>
      <c r="D984" s="58"/>
      <c r="E984" s="590"/>
      <c r="F984" s="591"/>
      <c r="G984" s="75"/>
      <c r="H984" s="71">
        <f t="shared" si="47"/>
        <v>0</v>
      </c>
      <c r="I984" s="677"/>
    </row>
    <row r="985" spans="2:9" ht="15.75" thickBot="1" x14ac:dyDescent="0.25">
      <c r="B985" s="151" t="s">
        <v>90</v>
      </c>
      <c r="C985" s="61" t="s">
        <v>106</v>
      </c>
      <c r="D985" s="61" t="s">
        <v>92</v>
      </c>
      <c r="E985" s="582" t="s">
        <v>2</v>
      </c>
      <c r="F985" s="583"/>
      <c r="G985" s="61" t="s">
        <v>94</v>
      </c>
      <c r="H985" s="61" t="s">
        <v>99</v>
      </c>
      <c r="I985" s="149" t="s">
        <v>96</v>
      </c>
    </row>
    <row r="986" spans="2:9" x14ac:dyDescent="0.2">
      <c r="B986" s="139">
        <v>1</v>
      </c>
      <c r="C986" s="52"/>
      <c r="D986" s="53"/>
      <c r="E986" s="577"/>
      <c r="F986" s="578"/>
      <c r="G986" s="62"/>
      <c r="H986" s="63">
        <f>G986*E986</f>
        <v>0</v>
      </c>
      <c r="I986" s="676">
        <f>SUM(H986:H987)</f>
        <v>0</v>
      </c>
    </row>
    <row r="987" spans="2:9" ht="15" thickBot="1" x14ac:dyDescent="0.25">
      <c r="B987" s="150">
        <v>2</v>
      </c>
      <c r="C987" s="65" t="s">
        <v>102</v>
      </c>
      <c r="D987" s="66"/>
      <c r="E987" s="581"/>
      <c r="F987" s="581"/>
      <c r="G987" s="67"/>
      <c r="H987" s="68">
        <f>G987*E987</f>
        <v>0</v>
      </c>
      <c r="I987" s="677"/>
    </row>
    <row r="988" spans="2:9" ht="15.75" thickBot="1" x14ac:dyDescent="0.25">
      <c r="B988" s="152"/>
      <c r="C988" s="77" t="s">
        <v>109</v>
      </c>
      <c r="D988" s="78"/>
      <c r="E988" s="592"/>
      <c r="F988" s="593"/>
      <c r="G988" s="79"/>
      <c r="H988" s="80" t="s">
        <v>102</v>
      </c>
      <c r="I988" s="153">
        <f>I968+I979+I982+I986</f>
        <v>1140964.0818185136</v>
      </c>
    </row>
    <row r="989" spans="2:9" x14ac:dyDescent="0.2">
      <c r="B989" s="154"/>
      <c r="C989" s="83"/>
      <c r="D989" s="84"/>
      <c r="E989" s="84" t="s">
        <v>110</v>
      </c>
      <c r="F989" s="84"/>
      <c r="G989" s="85"/>
      <c r="H989" s="86"/>
      <c r="I989" s="155"/>
    </row>
    <row r="990" spans="2:9" x14ac:dyDescent="0.2">
      <c r="B990" s="156"/>
      <c r="C990" s="89"/>
      <c r="D990" s="166"/>
      <c r="E990" s="166"/>
      <c r="F990" s="166"/>
      <c r="G990" s="166"/>
      <c r="H990" s="45"/>
      <c r="I990" s="157"/>
    </row>
    <row r="991" spans="2:9" x14ac:dyDescent="0.2">
      <c r="B991" s="156"/>
      <c r="C991" s="91"/>
      <c r="D991" s="45"/>
      <c r="E991" s="45"/>
      <c r="F991" s="166"/>
      <c r="G991" s="166"/>
      <c r="H991" s="45"/>
      <c r="I991" s="158"/>
    </row>
    <row r="992" spans="2:9" x14ac:dyDescent="0.2">
      <c r="B992" s="159"/>
      <c r="C992" s="166"/>
      <c r="D992" s="45"/>
      <c r="E992" s="45"/>
      <c r="F992" s="594" t="s">
        <v>111</v>
      </c>
      <c r="G992" s="594"/>
      <c r="H992" s="594"/>
      <c r="I992" s="160"/>
    </row>
    <row r="993" spans="2:9" x14ac:dyDescent="0.2">
      <c r="B993" s="159"/>
      <c r="C993" s="95"/>
      <c r="D993" s="45"/>
      <c r="E993" s="45"/>
      <c r="F993" s="95"/>
      <c r="G993" s="95"/>
      <c r="H993" s="95"/>
      <c r="I993" s="158"/>
    </row>
    <row r="994" spans="2:9" ht="15.75" thickBot="1" x14ac:dyDescent="0.25">
      <c r="B994" s="161"/>
      <c r="C994" s="162" t="s">
        <v>112</v>
      </c>
      <c r="D994" s="162"/>
      <c r="E994" s="162"/>
      <c r="F994" s="674" t="s">
        <v>113</v>
      </c>
      <c r="G994" s="675"/>
      <c r="H994" s="675"/>
      <c r="I994" s="163"/>
    </row>
    <row r="996" spans="2:9" ht="15" thickBot="1" x14ac:dyDescent="0.25"/>
    <row r="997" spans="2:9" ht="15.75" x14ac:dyDescent="0.2">
      <c r="B997" s="130"/>
      <c r="C997" s="131"/>
      <c r="D997" s="659" t="s">
        <v>0</v>
      </c>
      <c r="E997" s="660"/>
      <c r="F997" s="660"/>
      <c r="G997" s="660"/>
      <c r="H997" s="660"/>
      <c r="I997" s="661"/>
    </row>
    <row r="998" spans="2:9" ht="15.75" x14ac:dyDescent="0.2">
      <c r="B998" s="132"/>
      <c r="C998" s="34"/>
      <c r="D998" s="558"/>
      <c r="E998" s="662"/>
      <c r="F998" s="662"/>
      <c r="G998" s="662"/>
      <c r="H998" s="662"/>
      <c r="I998" s="663"/>
    </row>
    <row r="999" spans="2:9" ht="15.75" x14ac:dyDescent="0.2">
      <c r="B999" s="132"/>
      <c r="C999" s="34"/>
      <c r="D999" s="558"/>
      <c r="E999" s="664"/>
      <c r="F999" s="664"/>
      <c r="G999" s="664"/>
      <c r="H999" s="664"/>
      <c r="I999" s="663"/>
    </row>
    <row r="1000" spans="2:9" ht="15.75" x14ac:dyDescent="0.2">
      <c r="B1000" s="132"/>
      <c r="C1000" s="34"/>
      <c r="D1000" s="35" t="s">
        <v>81</v>
      </c>
      <c r="E1000" s="125"/>
      <c r="F1000" s="125"/>
      <c r="G1000" s="125"/>
      <c r="H1000" s="125"/>
      <c r="I1000" s="133"/>
    </row>
    <row r="1001" spans="2:9" ht="15.75" x14ac:dyDescent="0.2">
      <c r="B1001" s="132"/>
      <c r="C1001" s="34"/>
      <c r="D1001" s="35" t="s">
        <v>82</v>
      </c>
      <c r="E1001" s="125"/>
      <c r="F1001" s="125"/>
      <c r="G1001" s="125"/>
      <c r="H1001" s="125"/>
      <c r="I1001" s="133"/>
    </row>
    <row r="1002" spans="2:9" ht="21" thickBot="1" x14ac:dyDescent="0.25">
      <c r="B1002" s="134"/>
      <c r="C1002" s="38"/>
      <c r="D1002" s="39" t="s">
        <v>83</v>
      </c>
      <c r="E1002" s="40"/>
      <c r="F1002" s="40"/>
      <c r="G1002" s="40"/>
      <c r="H1002" s="40"/>
      <c r="I1002" s="135"/>
    </row>
    <row r="1003" spans="2:9" ht="15" x14ac:dyDescent="0.25">
      <c r="B1003" s="136" t="s">
        <v>84</v>
      </c>
      <c r="C1003" s="118">
        <v>2.1</v>
      </c>
      <c r="D1003" s="166"/>
      <c r="E1003" s="166"/>
      <c r="F1003" s="166"/>
      <c r="G1003" s="166"/>
      <c r="H1003" s="45"/>
      <c r="I1003" s="137"/>
    </row>
    <row r="1004" spans="2:9" ht="15" thickBot="1" x14ac:dyDescent="0.25">
      <c r="B1004" s="138" t="s">
        <v>85</v>
      </c>
      <c r="C1004" s="562" t="s">
        <v>78</v>
      </c>
      <c r="D1004" s="562"/>
      <c r="E1004" s="562"/>
      <c r="F1004" s="562"/>
      <c r="G1004" s="562"/>
      <c r="H1004" s="562"/>
      <c r="I1004" s="665"/>
    </row>
    <row r="1005" spans="2:9" ht="15.75" thickBot="1" x14ac:dyDescent="0.25">
      <c r="B1005" s="666" t="s">
        <v>86</v>
      </c>
      <c r="C1005" s="556"/>
      <c r="D1005" s="556"/>
      <c r="E1005" s="556"/>
      <c r="F1005" s="556"/>
      <c r="G1005" s="556"/>
      <c r="H1005" s="556"/>
      <c r="I1005" s="667"/>
    </row>
    <row r="1006" spans="2:9" ht="45" customHeight="1" x14ac:dyDescent="0.2">
      <c r="B1006" s="655" t="s">
        <v>87</v>
      </c>
      <c r="C1006" s="567" t="s">
        <v>318</v>
      </c>
      <c r="D1006" s="568"/>
      <c r="E1006" s="568"/>
      <c r="F1006" s="571" t="s">
        <v>88</v>
      </c>
      <c r="G1006" s="573" t="s">
        <v>34</v>
      </c>
      <c r="H1006" s="571" t="s">
        <v>158</v>
      </c>
      <c r="I1006" s="575" t="s">
        <v>350</v>
      </c>
    </row>
    <row r="1007" spans="2:9" ht="45" customHeight="1" thickBot="1" x14ac:dyDescent="0.25">
      <c r="B1007" s="656"/>
      <c r="C1007" s="657"/>
      <c r="D1007" s="658"/>
      <c r="E1007" s="658"/>
      <c r="F1007" s="572"/>
      <c r="G1007" s="574"/>
      <c r="H1007" s="572"/>
      <c r="I1007" s="576"/>
    </row>
    <row r="1008" spans="2:9" ht="15" thickBot="1" x14ac:dyDescent="0.25">
      <c r="B1008" s="48" t="s">
        <v>90</v>
      </c>
      <c r="C1008" s="49" t="s">
        <v>91</v>
      </c>
      <c r="D1008" s="49" t="s">
        <v>92</v>
      </c>
      <c r="E1008" s="49" t="s">
        <v>2</v>
      </c>
      <c r="F1008" s="49" t="s">
        <v>93</v>
      </c>
      <c r="G1008" s="49" t="s">
        <v>94</v>
      </c>
      <c r="H1008" s="49" t="s">
        <v>95</v>
      </c>
      <c r="I1008" s="50" t="s">
        <v>96</v>
      </c>
    </row>
    <row r="1009" spans="2:9" x14ac:dyDescent="0.2">
      <c r="B1009" s="139">
        <v>1</v>
      </c>
      <c r="C1009" s="52" t="s">
        <v>404</v>
      </c>
      <c r="D1009" s="53" t="s">
        <v>153</v>
      </c>
      <c r="E1009" s="100">
        <v>1</v>
      </c>
      <c r="F1009" s="126">
        <v>0</v>
      </c>
      <c r="G1009" s="56">
        <v>905653</v>
      </c>
      <c r="H1009" s="57">
        <f t="shared" ref="H1009:H1018" si="48">(E1009*G1009)+(E1009*G1009*F1009)</f>
        <v>905653</v>
      </c>
      <c r="I1009" s="678">
        <f>SUM(H1009:H1018)</f>
        <v>905653</v>
      </c>
    </row>
    <row r="1010" spans="2:9" x14ac:dyDescent="0.2">
      <c r="B1010" s="139">
        <v>2</v>
      </c>
      <c r="C1010" s="52"/>
      <c r="D1010" s="58"/>
      <c r="E1010" s="105"/>
      <c r="F1010" s="126"/>
      <c r="G1010" s="113"/>
      <c r="H1010" s="57">
        <f t="shared" si="48"/>
        <v>0</v>
      </c>
      <c r="I1010" s="679"/>
    </row>
    <row r="1011" spans="2:9" x14ac:dyDescent="0.2">
      <c r="B1011" s="139">
        <v>3</v>
      </c>
      <c r="C1011" s="52"/>
      <c r="D1011" s="58"/>
      <c r="E1011" s="105"/>
      <c r="F1011" s="126"/>
      <c r="G1011" s="113"/>
      <c r="H1011" s="57">
        <f t="shared" si="48"/>
        <v>0</v>
      </c>
      <c r="I1011" s="679"/>
    </row>
    <row r="1012" spans="2:9" x14ac:dyDescent="0.2">
      <c r="B1012" s="139">
        <v>4</v>
      </c>
      <c r="C1012" s="52"/>
      <c r="D1012" s="58"/>
      <c r="E1012" s="105"/>
      <c r="F1012" s="126"/>
      <c r="G1012" s="56"/>
      <c r="H1012" s="57">
        <f t="shared" si="48"/>
        <v>0</v>
      </c>
      <c r="I1012" s="679"/>
    </row>
    <row r="1013" spans="2:9" x14ac:dyDescent="0.2">
      <c r="B1013" s="139">
        <v>5</v>
      </c>
      <c r="C1013" s="52"/>
      <c r="D1013" s="58"/>
      <c r="E1013" s="105"/>
      <c r="F1013" s="126"/>
      <c r="G1013" s="56"/>
      <c r="H1013" s="57">
        <f t="shared" si="48"/>
        <v>0</v>
      </c>
      <c r="I1013" s="679"/>
    </row>
    <row r="1014" spans="2:9" x14ac:dyDescent="0.2">
      <c r="B1014" s="139">
        <v>6</v>
      </c>
      <c r="C1014" s="52"/>
      <c r="D1014" s="58"/>
      <c r="E1014" s="105"/>
      <c r="F1014" s="126"/>
      <c r="G1014" s="56"/>
      <c r="H1014" s="57">
        <f t="shared" si="48"/>
        <v>0</v>
      </c>
      <c r="I1014" s="679"/>
    </row>
    <row r="1015" spans="2:9" x14ac:dyDescent="0.2">
      <c r="B1015" s="139">
        <v>7</v>
      </c>
      <c r="C1015" s="52"/>
      <c r="D1015" s="58"/>
      <c r="E1015" s="105"/>
      <c r="F1015" s="129"/>
      <c r="G1015" s="56"/>
      <c r="H1015" s="57">
        <f t="shared" si="48"/>
        <v>0</v>
      </c>
      <c r="I1015" s="679"/>
    </row>
    <row r="1016" spans="2:9" x14ac:dyDescent="0.2">
      <c r="B1016" s="140">
        <v>8</v>
      </c>
      <c r="C1016" s="141"/>
      <c r="D1016" s="114"/>
      <c r="E1016" s="142"/>
      <c r="F1016" s="143"/>
      <c r="G1016" s="144"/>
      <c r="H1016" s="145">
        <f t="shared" si="48"/>
        <v>0</v>
      </c>
      <c r="I1016" s="679"/>
    </row>
    <row r="1017" spans="2:9" x14ac:dyDescent="0.2">
      <c r="B1017" s="146">
        <v>9</v>
      </c>
      <c r="C1017" s="119"/>
      <c r="D1017" s="116"/>
      <c r="E1017" s="120"/>
      <c r="F1017" s="147"/>
      <c r="G1017" s="121"/>
      <c r="H1017" s="145">
        <f t="shared" si="48"/>
        <v>0</v>
      </c>
      <c r="I1017" s="679"/>
    </row>
    <row r="1018" spans="2:9" ht="15" thickBot="1" x14ac:dyDescent="0.25">
      <c r="B1018" s="146">
        <v>10</v>
      </c>
      <c r="C1018" s="119"/>
      <c r="D1018" s="116"/>
      <c r="E1018" s="120"/>
      <c r="F1018" s="147"/>
      <c r="G1018" s="121"/>
      <c r="H1018" s="117">
        <f t="shared" si="48"/>
        <v>0</v>
      </c>
      <c r="I1018" s="680"/>
    </row>
    <row r="1019" spans="2:9" ht="15.75" thickBot="1" x14ac:dyDescent="0.25">
      <c r="B1019" s="148" t="s">
        <v>90</v>
      </c>
      <c r="C1019" s="115" t="s">
        <v>97</v>
      </c>
      <c r="D1019" s="115" t="s">
        <v>92</v>
      </c>
      <c r="E1019" s="681" t="s">
        <v>2</v>
      </c>
      <c r="F1019" s="682"/>
      <c r="G1019" s="115" t="s">
        <v>98</v>
      </c>
      <c r="H1019" s="115" t="s">
        <v>99</v>
      </c>
      <c r="I1019" s="149" t="s">
        <v>96</v>
      </c>
    </row>
    <row r="1020" spans="2:9" ht="36" x14ac:dyDescent="0.2">
      <c r="B1020" s="139">
        <v>1</v>
      </c>
      <c r="C1020" s="52" t="s">
        <v>403</v>
      </c>
      <c r="D1020" s="53" t="s">
        <v>101</v>
      </c>
      <c r="E1020" s="584">
        <v>1.8</v>
      </c>
      <c r="F1020" s="585"/>
      <c r="G1020" s="62">
        <v>32984.17027434583</v>
      </c>
      <c r="H1020" s="63">
        <f>G1020*E1020</f>
        <v>59371.506493822497</v>
      </c>
      <c r="I1020" s="676">
        <f>SUM(H1020:H1021)</f>
        <v>59371.506493822497</v>
      </c>
    </row>
    <row r="1021" spans="2:9" ht="15" thickBot="1" x14ac:dyDescent="0.25">
      <c r="B1021" s="150">
        <v>2</v>
      </c>
      <c r="C1021" s="65" t="s">
        <v>102</v>
      </c>
      <c r="D1021" s="66"/>
      <c r="E1021" s="581"/>
      <c r="F1021" s="581"/>
      <c r="G1021" s="67"/>
      <c r="H1021" s="68">
        <f>G1021*E1021</f>
        <v>0</v>
      </c>
      <c r="I1021" s="677"/>
    </row>
    <row r="1022" spans="2:9" ht="15.75" thickBot="1" x14ac:dyDescent="0.25">
      <c r="B1022" s="151" t="s">
        <v>90</v>
      </c>
      <c r="C1022" s="61" t="s">
        <v>103</v>
      </c>
      <c r="D1022" s="165" t="s">
        <v>92</v>
      </c>
      <c r="E1022" s="586" t="s">
        <v>2</v>
      </c>
      <c r="F1022" s="587"/>
      <c r="G1022" s="168" t="s">
        <v>94</v>
      </c>
      <c r="H1022" s="61" t="s">
        <v>95</v>
      </c>
      <c r="I1022" s="149" t="s">
        <v>96</v>
      </c>
    </row>
    <row r="1023" spans="2:9" ht="23.45" customHeight="1" thickBot="1" x14ac:dyDescent="0.25">
      <c r="B1023" s="139">
        <v>1</v>
      </c>
      <c r="C1023" s="52" t="s">
        <v>104</v>
      </c>
      <c r="D1023" s="53" t="s">
        <v>352</v>
      </c>
      <c r="E1023" s="588">
        <v>0.05</v>
      </c>
      <c r="F1023" s="589"/>
      <c r="G1023" s="57">
        <f>I1020</f>
        <v>59371.506493822497</v>
      </c>
      <c r="H1023" s="71">
        <f>E1023*G1023</f>
        <v>2968.5753246911249</v>
      </c>
      <c r="I1023" s="676">
        <f>SUM(H1023:H1025)</f>
        <v>2968.5753246911249</v>
      </c>
    </row>
    <row r="1024" spans="2:9" ht="15.75" thickBot="1" x14ac:dyDescent="0.25">
      <c r="B1024" s="150">
        <v>2</v>
      </c>
      <c r="C1024" s="72"/>
      <c r="D1024" s="58"/>
      <c r="E1024" s="588"/>
      <c r="F1024" s="589"/>
      <c r="G1024" s="57"/>
      <c r="H1024" s="71">
        <f t="shared" ref="H1024:H1025" si="49">E1024*G1024</f>
        <v>0</v>
      </c>
      <c r="I1024" s="677"/>
    </row>
    <row r="1025" spans="2:9" ht="15.75" thickBot="1" x14ac:dyDescent="0.25">
      <c r="B1025" s="150">
        <v>3</v>
      </c>
      <c r="C1025" s="74"/>
      <c r="D1025" s="58"/>
      <c r="E1025" s="590"/>
      <c r="F1025" s="591"/>
      <c r="G1025" s="75"/>
      <c r="H1025" s="71">
        <f t="shared" si="49"/>
        <v>0</v>
      </c>
      <c r="I1025" s="677"/>
    </row>
    <row r="1026" spans="2:9" ht="15.75" thickBot="1" x14ac:dyDescent="0.25">
      <c r="B1026" s="151" t="s">
        <v>90</v>
      </c>
      <c r="C1026" s="61" t="s">
        <v>106</v>
      </c>
      <c r="D1026" s="61" t="s">
        <v>92</v>
      </c>
      <c r="E1026" s="582" t="s">
        <v>2</v>
      </c>
      <c r="F1026" s="583"/>
      <c r="G1026" s="61" t="s">
        <v>94</v>
      </c>
      <c r="H1026" s="61" t="s">
        <v>99</v>
      </c>
      <c r="I1026" s="149" t="s">
        <v>96</v>
      </c>
    </row>
    <row r="1027" spans="2:9" x14ac:dyDescent="0.2">
      <c r="B1027" s="139">
        <v>1</v>
      </c>
      <c r="C1027" s="52"/>
      <c r="D1027" s="53"/>
      <c r="E1027" s="577"/>
      <c r="F1027" s="578"/>
      <c r="G1027" s="62"/>
      <c r="H1027" s="63">
        <f>G1027*E1027</f>
        <v>0</v>
      </c>
      <c r="I1027" s="676">
        <f>SUM(H1027:H1028)</f>
        <v>0</v>
      </c>
    </row>
    <row r="1028" spans="2:9" ht="15" thickBot="1" x14ac:dyDescent="0.25">
      <c r="B1028" s="150">
        <v>2</v>
      </c>
      <c r="C1028" s="65" t="s">
        <v>102</v>
      </c>
      <c r="D1028" s="66"/>
      <c r="E1028" s="581"/>
      <c r="F1028" s="581"/>
      <c r="G1028" s="67"/>
      <c r="H1028" s="68">
        <f>G1028*E1028</f>
        <v>0</v>
      </c>
      <c r="I1028" s="677"/>
    </row>
    <row r="1029" spans="2:9" ht="15.75" thickBot="1" x14ac:dyDescent="0.25">
      <c r="B1029" s="152"/>
      <c r="C1029" s="77" t="s">
        <v>109</v>
      </c>
      <c r="D1029" s="78"/>
      <c r="E1029" s="592"/>
      <c r="F1029" s="593"/>
      <c r="G1029" s="79"/>
      <c r="H1029" s="80" t="s">
        <v>102</v>
      </c>
      <c r="I1029" s="153">
        <f>I1009+I1020+I1023+I1027</f>
        <v>967993.08181851357</v>
      </c>
    </row>
    <row r="1030" spans="2:9" x14ac:dyDescent="0.2">
      <c r="B1030" s="154"/>
      <c r="C1030" s="83"/>
      <c r="D1030" s="84"/>
      <c r="E1030" s="84" t="s">
        <v>110</v>
      </c>
      <c r="F1030" s="84"/>
      <c r="G1030" s="85"/>
      <c r="H1030" s="86"/>
      <c r="I1030" s="155"/>
    </row>
    <row r="1031" spans="2:9" x14ac:dyDescent="0.2">
      <c r="B1031" s="156"/>
      <c r="C1031" s="89"/>
      <c r="D1031" s="166"/>
      <c r="E1031" s="166"/>
      <c r="F1031" s="166"/>
      <c r="G1031" s="166"/>
      <c r="H1031" s="45"/>
      <c r="I1031" s="157"/>
    </row>
    <row r="1032" spans="2:9" x14ac:dyDescent="0.2">
      <c r="B1032" s="156"/>
      <c r="C1032" s="91"/>
      <c r="D1032" s="45"/>
      <c r="E1032" s="45"/>
      <c r="F1032" s="166"/>
      <c r="G1032" s="166"/>
      <c r="H1032" s="45"/>
      <c r="I1032" s="158"/>
    </row>
    <row r="1033" spans="2:9" x14ac:dyDescent="0.2">
      <c r="B1033" s="159"/>
      <c r="C1033" s="166"/>
      <c r="D1033" s="45"/>
      <c r="E1033" s="45"/>
      <c r="F1033" s="594" t="s">
        <v>111</v>
      </c>
      <c r="G1033" s="594"/>
      <c r="H1033" s="594"/>
      <c r="I1033" s="160"/>
    </row>
    <row r="1034" spans="2:9" x14ac:dyDescent="0.2">
      <c r="B1034" s="159"/>
      <c r="C1034" s="95"/>
      <c r="D1034" s="45"/>
      <c r="E1034" s="45"/>
      <c r="F1034" s="95"/>
      <c r="G1034" s="95"/>
      <c r="H1034" s="95"/>
      <c r="I1034" s="158"/>
    </row>
    <row r="1035" spans="2:9" ht="15.75" thickBot="1" x14ac:dyDescent="0.25">
      <c r="B1035" s="161"/>
      <c r="C1035" s="162" t="s">
        <v>112</v>
      </c>
      <c r="D1035" s="162"/>
      <c r="E1035" s="162"/>
      <c r="F1035" s="674" t="s">
        <v>113</v>
      </c>
      <c r="G1035" s="675"/>
      <c r="H1035" s="675"/>
      <c r="I1035" s="163"/>
    </row>
    <row r="1037" spans="2:9" ht="15" thickBot="1" x14ac:dyDescent="0.25"/>
    <row r="1038" spans="2:9" ht="15.75" x14ac:dyDescent="0.2">
      <c r="B1038" s="130"/>
      <c r="C1038" s="131"/>
      <c r="D1038" s="659" t="s">
        <v>0</v>
      </c>
      <c r="E1038" s="660"/>
      <c r="F1038" s="660"/>
      <c r="G1038" s="660"/>
      <c r="H1038" s="660"/>
      <c r="I1038" s="661"/>
    </row>
    <row r="1039" spans="2:9" ht="15.75" x14ac:dyDescent="0.2">
      <c r="B1039" s="132"/>
      <c r="C1039" s="34"/>
      <c r="D1039" s="558"/>
      <c r="E1039" s="662"/>
      <c r="F1039" s="662"/>
      <c r="G1039" s="662"/>
      <c r="H1039" s="662"/>
      <c r="I1039" s="663"/>
    </row>
    <row r="1040" spans="2:9" ht="15.75" x14ac:dyDescent="0.2">
      <c r="B1040" s="132"/>
      <c r="C1040" s="34"/>
      <c r="D1040" s="558"/>
      <c r="E1040" s="664"/>
      <c r="F1040" s="664"/>
      <c r="G1040" s="664"/>
      <c r="H1040" s="664"/>
      <c r="I1040" s="663"/>
    </row>
    <row r="1041" spans="2:9" ht="15.75" x14ac:dyDescent="0.2">
      <c r="B1041" s="132"/>
      <c r="C1041" s="34"/>
      <c r="D1041" s="35" t="s">
        <v>81</v>
      </c>
      <c r="E1041" s="125"/>
      <c r="F1041" s="125"/>
      <c r="G1041" s="125"/>
      <c r="H1041" s="125"/>
      <c r="I1041" s="133"/>
    </row>
    <row r="1042" spans="2:9" ht="15.75" x14ac:dyDescent="0.2">
      <c r="B1042" s="132"/>
      <c r="C1042" s="34"/>
      <c r="D1042" s="35" t="s">
        <v>82</v>
      </c>
      <c r="E1042" s="125"/>
      <c r="F1042" s="125"/>
      <c r="G1042" s="125"/>
      <c r="H1042" s="125"/>
      <c r="I1042" s="133"/>
    </row>
    <row r="1043" spans="2:9" ht="21" thickBot="1" x14ac:dyDescent="0.25">
      <c r="B1043" s="134"/>
      <c r="C1043" s="38"/>
      <c r="D1043" s="39" t="s">
        <v>83</v>
      </c>
      <c r="E1043" s="40"/>
      <c r="F1043" s="40"/>
      <c r="G1043" s="40"/>
      <c r="H1043" s="40"/>
      <c r="I1043" s="135"/>
    </row>
    <row r="1044" spans="2:9" ht="15" x14ac:dyDescent="0.25">
      <c r="B1044" s="136" t="s">
        <v>84</v>
      </c>
      <c r="C1044" s="118">
        <v>2.11</v>
      </c>
      <c r="D1044" s="166"/>
      <c r="E1044" s="166"/>
      <c r="F1044" s="166"/>
      <c r="G1044" s="166"/>
      <c r="H1044" s="45"/>
      <c r="I1044" s="137"/>
    </row>
    <row r="1045" spans="2:9" ht="15" thickBot="1" x14ac:dyDescent="0.25">
      <c r="B1045" s="138" t="s">
        <v>85</v>
      </c>
      <c r="C1045" s="562" t="s">
        <v>78</v>
      </c>
      <c r="D1045" s="562"/>
      <c r="E1045" s="562"/>
      <c r="F1045" s="562"/>
      <c r="G1045" s="562"/>
      <c r="H1045" s="562"/>
      <c r="I1045" s="665"/>
    </row>
    <row r="1046" spans="2:9" ht="15.75" thickBot="1" x14ac:dyDescent="0.25">
      <c r="B1046" s="666" t="s">
        <v>86</v>
      </c>
      <c r="C1046" s="556"/>
      <c r="D1046" s="556"/>
      <c r="E1046" s="556"/>
      <c r="F1046" s="556"/>
      <c r="G1046" s="556"/>
      <c r="H1046" s="556"/>
      <c r="I1046" s="667"/>
    </row>
    <row r="1047" spans="2:9" x14ac:dyDescent="0.2">
      <c r="B1047" s="655" t="s">
        <v>87</v>
      </c>
      <c r="C1047" s="567" t="s">
        <v>319</v>
      </c>
      <c r="D1047" s="568"/>
      <c r="E1047" s="568"/>
      <c r="F1047" s="571" t="s">
        <v>88</v>
      </c>
      <c r="G1047" s="573" t="s">
        <v>34</v>
      </c>
      <c r="H1047" s="571" t="s">
        <v>158</v>
      </c>
      <c r="I1047" s="575" t="s">
        <v>350</v>
      </c>
    </row>
    <row r="1048" spans="2:9" ht="34.5" customHeight="1" thickBot="1" x14ac:dyDescent="0.25">
      <c r="B1048" s="656"/>
      <c r="C1048" s="657"/>
      <c r="D1048" s="658"/>
      <c r="E1048" s="658"/>
      <c r="F1048" s="572"/>
      <c r="G1048" s="574"/>
      <c r="H1048" s="572"/>
      <c r="I1048" s="576"/>
    </row>
    <row r="1049" spans="2:9" ht="15" thickBot="1" x14ac:dyDescent="0.25">
      <c r="B1049" s="48" t="s">
        <v>90</v>
      </c>
      <c r="C1049" s="49" t="s">
        <v>91</v>
      </c>
      <c r="D1049" s="49" t="s">
        <v>92</v>
      </c>
      <c r="E1049" s="49" t="s">
        <v>2</v>
      </c>
      <c r="F1049" s="49" t="s">
        <v>93</v>
      </c>
      <c r="G1049" s="49" t="s">
        <v>94</v>
      </c>
      <c r="H1049" s="49" t="s">
        <v>95</v>
      </c>
      <c r="I1049" s="50" t="s">
        <v>96</v>
      </c>
    </row>
    <row r="1050" spans="2:9" x14ac:dyDescent="0.2">
      <c r="B1050" s="139">
        <v>1</v>
      </c>
      <c r="C1050" s="52"/>
      <c r="D1050" s="53"/>
      <c r="E1050" s="100"/>
      <c r="F1050" s="126"/>
      <c r="G1050" s="56"/>
      <c r="H1050" s="57">
        <f t="shared" ref="H1050:H1059" si="50">(E1050*G1050)+(E1050*G1050*F1050)</f>
        <v>0</v>
      </c>
      <c r="I1050" s="678">
        <f>SUM(H1050:H1059)</f>
        <v>0</v>
      </c>
    </row>
    <row r="1051" spans="2:9" x14ac:dyDescent="0.2">
      <c r="B1051" s="139">
        <v>2</v>
      </c>
      <c r="C1051" s="52"/>
      <c r="D1051" s="58"/>
      <c r="E1051" s="105"/>
      <c r="F1051" s="126"/>
      <c r="G1051" s="113"/>
      <c r="H1051" s="57">
        <f t="shared" si="50"/>
        <v>0</v>
      </c>
      <c r="I1051" s="679"/>
    </row>
    <row r="1052" spans="2:9" x14ac:dyDescent="0.2">
      <c r="B1052" s="139">
        <v>3</v>
      </c>
      <c r="C1052" s="52"/>
      <c r="D1052" s="58"/>
      <c r="E1052" s="105"/>
      <c r="F1052" s="126"/>
      <c r="G1052" s="113"/>
      <c r="H1052" s="57">
        <f t="shared" si="50"/>
        <v>0</v>
      </c>
      <c r="I1052" s="679"/>
    </row>
    <row r="1053" spans="2:9" x14ac:dyDescent="0.2">
      <c r="B1053" s="139">
        <v>4</v>
      </c>
      <c r="C1053" s="52"/>
      <c r="D1053" s="58"/>
      <c r="E1053" s="105"/>
      <c r="F1053" s="126"/>
      <c r="G1053" s="56"/>
      <c r="H1053" s="57">
        <f t="shared" si="50"/>
        <v>0</v>
      </c>
      <c r="I1053" s="679"/>
    </row>
    <row r="1054" spans="2:9" x14ac:dyDescent="0.2">
      <c r="B1054" s="139">
        <v>5</v>
      </c>
      <c r="C1054" s="52"/>
      <c r="D1054" s="58"/>
      <c r="E1054" s="105"/>
      <c r="F1054" s="126"/>
      <c r="G1054" s="56"/>
      <c r="H1054" s="57">
        <f t="shared" si="50"/>
        <v>0</v>
      </c>
      <c r="I1054" s="679"/>
    </row>
    <row r="1055" spans="2:9" x14ac:dyDescent="0.2">
      <c r="B1055" s="139">
        <v>6</v>
      </c>
      <c r="C1055" s="52"/>
      <c r="D1055" s="58"/>
      <c r="E1055" s="105"/>
      <c r="F1055" s="126"/>
      <c r="G1055" s="56"/>
      <c r="H1055" s="57">
        <f t="shared" si="50"/>
        <v>0</v>
      </c>
      <c r="I1055" s="679"/>
    </row>
    <row r="1056" spans="2:9" x14ac:dyDescent="0.2">
      <c r="B1056" s="139">
        <v>7</v>
      </c>
      <c r="C1056" s="52"/>
      <c r="D1056" s="58"/>
      <c r="E1056" s="105"/>
      <c r="F1056" s="129"/>
      <c r="G1056" s="56"/>
      <c r="H1056" s="57">
        <f t="shared" si="50"/>
        <v>0</v>
      </c>
      <c r="I1056" s="679"/>
    </row>
    <row r="1057" spans="2:9" x14ac:dyDescent="0.2">
      <c r="B1057" s="140">
        <v>8</v>
      </c>
      <c r="C1057" s="141"/>
      <c r="D1057" s="114"/>
      <c r="E1057" s="142"/>
      <c r="F1057" s="143"/>
      <c r="G1057" s="144"/>
      <c r="H1057" s="145">
        <f t="shared" si="50"/>
        <v>0</v>
      </c>
      <c r="I1057" s="679"/>
    </row>
    <row r="1058" spans="2:9" x14ac:dyDescent="0.2">
      <c r="B1058" s="146">
        <v>9</v>
      </c>
      <c r="C1058" s="119"/>
      <c r="D1058" s="116"/>
      <c r="E1058" s="120"/>
      <c r="F1058" s="147"/>
      <c r="G1058" s="121"/>
      <c r="H1058" s="145">
        <f t="shared" si="50"/>
        <v>0</v>
      </c>
      <c r="I1058" s="679"/>
    </row>
    <row r="1059" spans="2:9" ht="15" thickBot="1" x14ac:dyDescent="0.25">
      <c r="B1059" s="146">
        <v>10</v>
      </c>
      <c r="C1059" s="119"/>
      <c r="D1059" s="116"/>
      <c r="E1059" s="120"/>
      <c r="F1059" s="147"/>
      <c r="G1059" s="121"/>
      <c r="H1059" s="117">
        <f t="shared" si="50"/>
        <v>0</v>
      </c>
      <c r="I1059" s="680"/>
    </row>
    <row r="1060" spans="2:9" ht="15.75" thickBot="1" x14ac:dyDescent="0.25">
      <c r="B1060" s="148" t="s">
        <v>90</v>
      </c>
      <c r="C1060" s="115" t="s">
        <v>97</v>
      </c>
      <c r="D1060" s="115" t="s">
        <v>92</v>
      </c>
      <c r="E1060" s="681" t="s">
        <v>2</v>
      </c>
      <c r="F1060" s="682"/>
      <c r="G1060" s="115" t="s">
        <v>98</v>
      </c>
      <c r="H1060" s="115" t="s">
        <v>99</v>
      </c>
      <c r="I1060" s="149" t="s">
        <v>96</v>
      </c>
    </row>
    <row r="1061" spans="2:9" ht="36" x14ac:dyDescent="0.2">
      <c r="B1061" s="139">
        <v>1</v>
      </c>
      <c r="C1061" s="52" t="s">
        <v>403</v>
      </c>
      <c r="D1061" s="53" t="s">
        <v>101</v>
      </c>
      <c r="E1061" s="584">
        <v>0.86874285714285715</v>
      </c>
      <c r="F1061" s="585"/>
      <c r="G1061" s="62">
        <v>32984.17027434583</v>
      </c>
      <c r="H1061" s="63">
        <f>G1061*E1061</f>
        <v>28654.762324621694</v>
      </c>
      <c r="I1061" s="676">
        <f>SUM(H1061:H1062)</f>
        <v>28654.762324621694</v>
      </c>
    </row>
    <row r="1062" spans="2:9" ht="15" thickBot="1" x14ac:dyDescent="0.25">
      <c r="B1062" s="150">
        <v>2</v>
      </c>
      <c r="C1062" s="65" t="s">
        <v>102</v>
      </c>
      <c r="D1062" s="66"/>
      <c r="E1062" s="581"/>
      <c r="F1062" s="581"/>
      <c r="G1062" s="67"/>
      <c r="H1062" s="68">
        <f>G1062*E1062</f>
        <v>0</v>
      </c>
      <c r="I1062" s="677"/>
    </row>
    <row r="1063" spans="2:9" ht="15.75" thickBot="1" x14ac:dyDescent="0.25">
      <c r="B1063" s="151" t="s">
        <v>90</v>
      </c>
      <c r="C1063" s="61" t="s">
        <v>103</v>
      </c>
      <c r="D1063" s="165" t="s">
        <v>92</v>
      </c>
      <c r="E1063" s="586" t="s">
        <v>2</v>
      </c>
      <c r="F1063" s="587"/>
      <c r="G1063" s="168" t="s">
        <v>94</v>
      </c>
      <c r="H1063" s="61" t="s">
        <v>95</v>
      </c>
      <c r="I1063" s="149" t="s">
        <v>96</v>
      </c>
    </row>
    <row r="1064" spans="2:9" ht="23.45" customHeight="1" thickBot="1" x14ac:dyDescent="0.25">
      <c r="B1064" s="139">
        <v>1</v>
      </c>
      <c r="C1064" s="52" t="s">
        <v>104</v>
      </c>
      <c r="D1064" s="53" t="s">
        <v>352</v>
      </c>
      <c r="E1064" s="588">
        <v>0.05</v>
      </c>
      <c r="F1064" s="589"/>
      <c r="G1064" s="57">
        <f>I1061</f>
        <v>28654.762324621694</v>
      </c>
      <c r="H1064" s="71">
        <f>E1064*G1064</f>
        <v>1432.7381162310849</v>
      </c>
      <c r="I1064" s="676">
        <f>SUM(H1064:H1066)</f>
        <v>1432.7381162310849</v>
      </c>
    </row>
    <row r="1065" spans="2:9" ht="15.75" thickBot="1" x14ac:dyDescent="0.25">
      <c r="B1065" s="150">
        <v>2</v>
      </c>
      <c r="C1065" s="72"/>
      <c r="D1065" s="58"/>
      <c r="E1065" s="588"/>
      <c r="F1065" s="589"/>
      <c r="G1065" s="57"/>
      <c r="H1065" s="71">
        <f t="shared" ref="H1065:H1066" si="51">E1065*G1065</f>
        <v>0</v>
      </c>
      <c r="I1065" s="677"/>
    </row>
    <row r="1066" spans="2:9" ht="15.75" thickBot="1" x14ac:dyDescent="0.25">
      <c r="B1066" s="150">
        <v>3</v>
      </c>
      <c r="C1066" s="74"/>
      <c r="D1066" s="58"/>
      <c r="E1066" s="590"/>
      <c r="F1066" s="591"/>
      <c r="G1066" s="75"/>
      <c r="H1066" s="71">
        <f t="shared" si="51"/>
        <v>0</v>
      </c>
      <c r="I1066" s="677"/>
    </row>
    <row r="1067" spans="2:9" ht="15.75" thickBot="1" x14ac:dyDescent="0.25">
      <c r="B1067" s="151" t="s">
        <v>90</v>
      </c>
      <c r="C1067" s="61" t="s">
        <v>106</v>
      </c>
      <c r="D1067" s="61" t="s">
        <v>92</v>
      </c>
      <c r="E1067" s="582" t="s">
        <v>2</v>
      </c>
      <c r="F1067" s="583"/>
      <c r="G1067" s="61" t="s">
        <v>94</v>
      </c>
      <c r="H1067" s="61" t="s">
        <v>99</v>
      </c>
      <c r="I1067" s="149" t="s">
        <v>96</v>
      </c>
    </row>
    <row r="1068" spans="2:9" x14ac:dyDescent="0.2">
      <c r="B1068" s="139">
        <v>1</v>
      </c>
      <c r="C1068" s="52"/>
      <c r="D1068" s="53"/>
      <c r="E1068" s="577"/>
      <c r="F1068" s="578"/>
      <c r="G1068" s="62"/>
      <c r="H1068" s="63">
        <f>G1068*E1068</f>
        <v>0</v>
      </c>
      <c r="I1068" s="676">
        <f>SUM(H1068:H1069)</f>
        <v>0</v>
      </c>
    </row>
    <row r="1069" spans="2:9" ht="15" thickBot="1" x14ac:dyDescent="0.25">
      <c r="B1069" s="150">
        <v>2</v>
      </c>
      <c r="C1069" s="65" t="s">
        <v>102</v>
      </c>
      <c r="D1069" s="66"/>
      <c r="E1069" s="581"/>
      <c r="F1069" s="581"/>
      <c r="G1069" s="67"/>
      <c r="H1069" s="68">
        <f>G1069*E1069</f>
        <v>0</v>
      </c>
      <c r="I1069" s="677"/>
    </row>
    <row r="1070" spans="2:9" ht="15.75" thickBot="1" x14ac:dyDescent="0.25">
      <c r="B1070" s="152"/>
      <c r="C1070" s="77" t="s">
        <v>109</v>
      </c>
      <c r="D1070" s="78"/>
      <c r="E1070" s="592"/>
      <c r="F1070" s="593"/>
      <c r="G1070" s="79"/>
      <c r="H1070" s="80" t="s">
        <v>102</v>
      </c>
      <c r="I1070" s="153">
        <f>I1050+I1061+I1064+I1068</f>
        <v>30087.500440852778</v>
      </c>
    </row>
    <row r="1071" spans="2:9" x14ac:dyDescent="0.2">
      <c r="B1071" s="154"/>
      <c r="C1071" s="83"/>
      <c r="D1071" s="84"/>
      <c r="E1071" s="84" t="s">
        <v>110</v>
      </c>
      <c r="F1071" s="84"/>
      <c r="G1071" s="85"/>
      <c r="H1071" s="86"/>
      <c r="I1071" s="155"/>
    </row>
    <row r="1072" spans="2:9" x14ac:dyDescent="0.2">
      <c r="B1072" s="156"/>
      <c r="C1072" s="89"/>
      <c r="D1072" s="166"/>
      <c r="E1072" s="166"/>
      <c r="F1072" s="166"/>
      <c r="G1072" s="166"/>
      <c r="H1072" s="45"/>
      <c r="I1072" s="157"/>
    </row>
    <row r="1073" spans="2:9" x14ac:dyDescent="0.2">
      <c r="B1073" s="156"/>
      <c r="C1073" s="91"/>
      <c r="D1073" s="45"/>
      <c r="E1073" s="45"/>
      <c r="F1073" s="166"/>
      <c r="G1073" s="166"/>
      <c r="H1073" s="45"/>
      <c r="I1073" s="158"/>
    </row>
    <row r="1074" spans="2:9" x14ac:dyDescent="0.2">
      <c r="B1074" s="159"/>
      <c r="C1074" s="166"/>
      <c r="D1074" s="45"/>
      <c r="E1074" s="45"/>
      <c r="F1074" s="594" t="s">
        <v>111</v>
      </c>
      <c r="G1074" s="594"/>
      <c r="H1074" s="594"/>
      <c r="I1074" s="160"/>
    </row>
    <row r="1075" spans="2:9" x14ac:dyDescent="0.2">
      <c r="B1075" s="159"/>
      <c r="C1075" s="95"/>
      <c r="D1075" s="45"/>
      <c r="E1075" s="45"/>
      <c r="F1075" s="95"/>
      <c r="G1075" s="95"/>
      <c r="H1075" s="95"/>
      <c r="I1075" s="158"/>
    </row>
    <row r="1076" spans="2:9" ht="15.75" thickBot="1" x14ac:dyDescent="0.25">
      <c r="B1076" s="161"/>
      <c r="C1076" s="162" t="s">
        <v>112</v>
      </c>
      <c r="D1076" s="162"/>
      <c r="E1076" s="162"/>
      <c r="F1076" s="674" t="s">
        <v>113</v>
      </c>
      <c r="G1076" s="675"/>
      <c r="H1076" s="675"/>
      <c r="I1076" s="163"/>
    </row>
    <row r="1078" spans="2:9" ht="15" thickBot="1" x14ac:dyDescent="0.25"/>
    <row r="1079" spans="2:9" ht="15.75" x14ac:dyDescent="0.2">
      <c r="B1079" s="130"/>
      <c r="C1079" s="131"/>
      <c r="D1079" s="659" t="s">
        <v>0</v>
      </c>
      <c r="E1079" s="660"/>
      <c r="F1079" s="660"/>
      <c r="G1079" s="660"/>
      <c r="H1079" s="660"/>
      <c r="I1079" s="661"/>
    </row>
    <row r="1080" spans="2:9" ht="15.75" x14ac:dyDescent="0.2">
      <c r="B1080" s="132"/>
      <c r="C1080" s="34"/>
      <c r="D1080" s="558"/>
      <c r="E1080" s="662"/>
      <c r="F1080" s="662"/>
      <c r="G1080" s="662"/>
      <c r="H1080" s="662"/>
      <c r="I1080" s="663"/>
    </row>
    <row r="1081" spans="2:9" ht="15.75" x14ac:dyDescent="0.2">
      <c r="B1081" s="132"/>
      <c r="C1081" s="34"/>
      <c r="D1081" s="558"/>
      <c r="E1081" s="664"/>
      <c r="F1081" s="664"/>
      <c r="G1081" s="664"/>
      <c r="H1081" s="664"/>
      <c r="I1081" s="663"/>
    </row>
    <row r="1082" spans="2:9" ht="15.75" x14ac:dyDescent="0.2">
      <c r="B1082" s="132"/>
      <c r="C1082" s="34"/>
      <c r="D1082" s="35" t="s">
        <v>81</v>
      </c>
      <c r="E1082" s="125"/>
      <c r="F1082" s="125"/>
      <c r="G1082" s="125"/>
      <c r="H1082" s="125"/>
      <c r="I1082" s="133"/>
    </row>
    <row r="1083" spans="2:9" ht="15.75" x14ac:dyDescent="0.2">
      <c r="B1083" s="132"/>
      <c r="C1083" s="34"/>
      <c r="D1083" s="35" t="s">
        <v>82</v>
      </c>
      <c r="E1083" s="125"/>
      <c r="F1083" s="125"/>
      <c r="G1083" s="125"/>
      <c r="H1083" s="125"/>
      <c r="I1083" s="133"/>
    </row>
    <row r="1084" spans="2:9" ht="21" thickBot="1" x14ac:dyDescent="0.25">
      <c r="B1084" s="134"/>
      <c r="C1084" s="38"/>
      <c r="D1084" s="39" t="s">
        <v>83</v>
      </c>
      <c r="E1084" s="40"/>
      <c r="F1084" s="40"/>
      <c r="G1084" s="40"/>
      <c r="H1084" s="40"/>
      <c r="I1084" s="135"/>
    </row>
    <row r="1085" spans="2:9" ht="15" x14ac:dyDescent="0.25">
      <c r="B1085" s="136" t="s">
        <v>84</v>
      </c>
      <c r="C1085" s="118">
        <v>2.1</v>
      </c>
      <c r="D1085" s="166"/>
      <c r="E1085" s="166"/>
      <c r="F1085" s="166"/>
      <c r="G1085" s="166"/>
      <c r="H1085" s="45"/>
      <c r="I1085" s="137"/>
    </row>
    <row r="1086" spans="2:9" ht="15" thickBot="1" x14ac:dyDescent="0.25">
      <c r="B1086" s="138" t="s">
        <v>85</v>
      </c>
      <c r="C1086" s="562" t="s">
        <v>320</v>
      </c>
      <c r="D1086" s="562"/>
      <c r="E1086" s="562"/>
      <c r="F1086" s="562"/>
      <c r="G1086" s="562"/>
      <c r="H1086" s="562"/>
      <c r="I1086" s="665"/>
    </row>
    <row r="1087" spans="2:9" ht="15.75" thickBot="1" x14ac:dyDescent="0.25">
      <c r="B1087" s="666" t="s">
        <v>86</v>
      </c>
      <c r="C1087" s="556"/>
      <c r="D1087" s="556"/>
      <c r="E1087" s="556"/>
      <c r="F1087" s="556"/>
      <c r="G1087" s="556"/>
      <c r="H1087" s="556"/>
      <c r="I1087" s="667"/>
    </row>
    <row r="1088" spans="2:9" ht="36" customHeight="1" x14ac:dyDescent="0.2">
      <c r="B1088" s="655" t="s">
        <v>87</v>
      </c>
      <c r="C1088" s="567" t="s">
        <v>321</v>
      </c>
      <c r="D1088" s="568"/>
      <c r="E1088" s="568"/>
      <c r="F1088" s="571" t="s">
        <v>88</v>
      </c>
      <c r="G1088" s="573" t="s">
        <v>8</v>
      </c>
      <c r="H1088" s="571" t="s">
        <v>158</v>
      </c>
      <c r="I1088" s="575" t="s">
        <v>350</v>
      </c>
    </row>
    <row r="1089" spans="2:9" ht="15" thickBot="1" x14ac:dyDescent="0.25">
      <c r="B1089" s="656"/>
      <c r="C1089" s="657"/>
      <c r="D1089" s="658"/>
      <c r="E1089" s="658"/>
      <c r="F1089" s="572"/>
      <c r="G1089" s="574"/>
      <c r="H1089" s="572"/>
      <c r="I1089" s="576"/>
    </row>
    <row r="1090" spans="2:9" ht="15" thickBot="1" x14ac:dyDescent="0.25">
      <c r="B1090" s="48" t="s">
        <v>90</v>
      </c>
      <c r="C1090" s="49" t="s">
        <v>91</v>
      </c>
      <c r="D1090" s="49" t="s">
        <v>92</v>
      </c>
      <c r="E1090" s="49" t="s">
        <v>2</v>
      </c>
      <c r="F1090" s="49" t="s">
        <v>93</v>
      </c>
      <c r="G1090" s="49" t="s">
        <v>94</v>
      </c>
      <c r="H1090" s="49" t="s">
        <v>95</v>
      </c>
      <c r="I1090" s="50" t="s">
        <v>96</v>
      </c>
    </row>
    <row r="1091" spans="2:9" x14ac:dyDescent="0.2">
      <c r="B1091" s="139">
        <v>1</v>
      </c>
      <c r="C1091" s="52" t="s">
        <v>405</v>
      </c>
      <c r="D1091" s="53" t="s">
        <v>22</v>
      </c>
      <c r="E1091" s="100">
        <v>1</v>
      </c>
      <c r="F1091" s="126">
        <v>0.05</v>
      </c>
      <c r="G1091" s="56">
        <v>258018.09523809521</v>
      </c>
      <c r="H1091" s="57">
        <f t="shared" ref="H1091:H1100" si="52">(E1091*G1091)+(E1091*G1091*F1091)</f>
        <v>270918.99999999994</v>
      </c>
      <c r="I1091" s="678">
        <f>SUM(H1091:H1100)</f>
        <v>270918.99999999994</v>
      </c>
    </row>
    <row r="1092" spans="2:9" x14ac:dyDescent="0.2">
      <c r="B1092" s="139">
        <v>2</v>
      </c>
      <c r="C1092" s="52"/>
      <c r="D1092" s="58"/>
      <c r="E1092" s="105"/>
      <c r="F1092" s="126"/>
      <c r="G1092" s="113"/>
      <c r="H1092" s="57">
        <f t="shared" si="52"/>
        <v>0</v>
      </c>
      <c r="I1092" s="679"/>
    </row>
    <row r="1093" spans="2:9" x14ac:dyDescent="0.2">
      <c r="B1093" s="139">
        <v>3</v>
      </c>
      <c r="C1093" s="52"/>
      <c r="D1093" s="58"/>
      <c r="E1093" s="105"/>
      <c r="F1093" s="126"/>
      <c r="G1093" s="113"/>
      <c r="H1093" s="57">
        <f t="shared" si="52"/>
        <v>0</v>
      </c>
      <c r="I1093" s="679"/>
    </row>
    <row r="1094" spans="2:9" x14ac:dyDescent="0.2">
      <c r="B1094" s="139">
        <v>4</v>
      </c>
      <c r="C1094" s="52"/>
      <c r="D1094" s="58"/>
      <c r="E1094" s="105"/>
      <c r="F1094" s="126"/>
      <c r="G1094" s="56"/>
      <c r="H1094" s="57">
        <f t="shared" si="52"/>
        <v>0</v>
      </c>
      <c r="I1094" s="679"/>
    </row>
    <row r="1095" spans="2:9" x14ac:dyDescent="0.2">
      <c r="B1095" s="139">
        <v>5</v>
      </c>
      <c r="C1095" s="52"/>
      <c r="D1095" s="58"/>
      <c r="E1095" s="105"/>
      <c r="F1095" s="126"/>
      <c r="G1095" s="56"/>
      <c r="H1095" s="57">
        <f t="shared" si="52"/>
        <v>0</v>
      </c>
      <c r="I1095" s="679"/>
    </row>
    <row r="1096" spans="2:9" x14ac:dyDescent="0.2">
      <c r="B1096" s="139">
        <v>6</v>
      </c>
      <c r="C1096" s="52"/>
      <c r="D1096" s="58"/>
      <c r="E1096" s="105"/>
      <c r="F1096" s="126"/>
      <c r="G1096" s="56"/>
      <c r="H1096" s="57">
        <f t="shared" si="52"/>
        <v>0</v>
      </c>
      <c r="I1096" s="679"/>
    </row>
    <row r="1097" spans="2:9" x14ac:dyDescent="0.2">
      <c r="B1097" s="139">
        <v>7</v>
      </c>
      <c r="C1097" s="52"/>
      <c r="D1097" s="58"/>
      <c r="E1097" s="105"/>
      <c r="F1097" s="129"/>
      <c r="G1097" s="56"/>
      <c r="H1097" s="57">
        <f t="shared" si="52"/>
        <v>0</v>
      </c>
      <c r="I1097" s="679"/>
    </row>
    <row r="1098" spans="2:9" x14ac:dyDescent="0.2">
      <c r="B1098" s="140">
        <v>8</v>
      </c>
      <c r="C1098" s="141"/>
      <c r="D1098" s="114"/>
      <c r="E1098" s="142"/>
      <c r="F1098" s="143"/>
      <c r="G1098" s="144"/>
      <c r="H1098" s="145">
        <f t="shared" si="52"/>
        <v>0</v>
      </c>
      <c r="I1098" s="679"/>
    </row>
    <row r="1099" spans="2:9" x14ac:dyDescent="0.2">
      <c r="B1099" s="146">
        <v>9</v>
      </c>
      <c r="C1099" s="119"/>
      <c r="D1099" s="116"/>
      <c r="E1099" s="120"/>
      <c r="F1099" s="147"/>
      <c r="G1099" s="121"/>
      <c r="H1099" s="145">
        <f t="shared" si="52"/>
        <v>0</v>
      </c>
      <c r="I1099" s="679"/>
    </row>
    <row r="1100" spans="2:9" ht="15" thickBot="1" x14ac:dyDescent="0.25">
      <c r="B1100" s="146">
        <v>10</v>
      </c>
      <c r="C1100" s="119"/>
      <c r="D1100" s="116"/>
      <c r="E1100" s="120"/>
      <c r="F1100" s="147"/>
      <c r="G1100" s="121"/>
      <c r="H1100" s="117">
        <f t="shared" si="52"/>
        <v>0</v>
      </c>
      <c r="I1100" s="680"/>
    </row>
    <row r="1101" spans="2:9" ht="15.75" thickBot="1" x14ac:dyDescent="0.25">
      <c r="B1101" s="148" t="s">
        <v>90</v>
      </c>
      <c r="C1101" s="115" t="s">
        <v>97</v>
      </c>
      <c r="D1101" s="115" t="s">
        <v>92</v>
      </c>
      <c r="E1101" s="681" t="s">
        <v>2</v>
      </c>
      <c r="F1101" s="682"/>
      <c r="G1101" s="115" t="s">
        <v>98</v>
      </c>
      <c r="H1101" s="115" t="s">
        <v>99</v>
      </c>
      <c r="I1101" s="149" t="s">
        <v>96</v>
      </c>
    </row>
    <row r="1102" spans="2:9" ht="36" x14ac:dyDescent="0.2">
      <c r="B1102" s="139">
        <v>1</v>
      </c>
      <c r="C1102" s="52" t="s">
        <v>403</v>
      </c>
      <c r="D1102" s="53" t="s">
        <v>101</v>
      </c>
      <c r="E1102" s="584">
        <v>1.6</v>
      </c>
      <c r="F1102" s="585"/>
      <c r="G1102" s="62">
        <v>32984.17027434583</v>
      </c>
      <c r="H1102" s="63">
        <f>G1102*E1102</f>
        <v>52774.672438953334</v>
      </c>
      <c r="I1102" s="676">
        <f>SUM(H1102:H1103)</f>
        <v>52774.672438953334</v>
      </c>
    </row>
    <row r="1103" spans="2:9" ht="15" thickBot="1" x14ac:dyDescent="0.25">
      <c r="B1103" s="150">
        <v>2</v>
      </c>
      <c r="C1103" s="65" t="s">
        <v>102</v>
      </c>
      <c r="D1103" s="66"/>
      <c r="E1103" s="581"/>
      <c r="F1103" s="581"/>
      <c r="G1103" s="67"/>
      <c r="H1103" s="68">
        <f>G1103*E1103</f>
        <v>0</v>
      </c>
      <c r="I1103" s="677"/>
    </row>
    <row r="1104" spans="2:9" ht="15.75" thickBot="1" x14ac:dyDescent="0.25">
      <c r="B1104" s="151" t="s">
        <v>90</v>
      </c>
      <c r="C1104" s="61" t="s">
        <v>103</v>
      </c>
      <c r="D1104" s="165" t="s">
        <v>92</v>
      </c>
      <c r="E1104" s="586" t="s">
        <v>2</v>
      </c>
      <c r="F1104" s="587"/>
      <c r="G1104" s="168" t="s">
        <v>94</v>
      </c>
      <c r="H1104" s="61" t="s">
        <v>95</v>
      </c>
      <c r="I1104" s="149" t="s">
        <v>96</v>
      </c>
    </row>
    <row r="1105" spans="2:9" ht="23.45" customHeight="1" thickBot="1" x14ac:dyDescent="0.25">
      <c r="B1105" s="139">
        <v>1</v>
      </c>
      <c r="C1105" s="52" t="s">
        <v>104</v>
      </c>
      <c r="D1105" s="53" t="s">
        <v>352</v>
      </c>
      <c r="E1105" s="588">
        <v>0.05</v>
      </c>
      <c r="F1105" s="589"/>
      <c r="G1105" s="57">
        <f>I1102</f>
        <v>52774.672438953334</v>
      </c>
      <c r="H1105" s="71">
        <f>E1105*G1105</f>
        <v>2638.733621947667</v>
      </c>
      <c r="I1105" s="676">
        <f>SUM(H1105:H1107)</f>
        <v>2638.733621947667</v>
      </c>
    </row>
    <row r="1106" spans="2:9" ht="15.75" thickBot="1" x14ac:dyDescent="0.25">
      <c r="B1106" s="150">
        <v>2</v>
      </c>
      <c r="C1106" s="72"/>
      <c r="D1106" s="58"/>
      <c r="E1106" s="588"/>
      <c r="F1106" s="589"/>
      <c r="G1106" s="57"/>
      <c r="H1106" s="71">
        <f t="shared" ref="H1106:H1107" si="53">E1106*G1106</f>
        <v>0</v>
      </c>
      <c r="I1106" s="677"/>
    </row>
    <row r="1107" spans="2:9" ht="15.75" thickBot="1" x14ac:dyDescent="0.25">
      <c r="B1107" s="150">
        <v>3</v>
      </c>
      <c r="C1107" s="74"/>
      <c r="D1107" s="58"/>
      <c r="E1107" s="590"/>
      <c r="F1107" s="591"/>
      <c r="G1107" s="75"/>
      <c r="H1107" s="71">
        <f t="shared" si="53"/>
        <v>0</v>
      </c>
      <c r="I1107" s="677"/>
    </row>
    <row r="1108" spans="2:9" ht="15.75" thickBot="1" x14ac:dyDescent="0.25">
      <c r="B1108" s="151" t="s">
        <v>90</v>
      </c>
      <c r="C1108" s="61" t="s">
        <v>106</v>
      </c>
      <c r="D1108" s="61" t="s">
        <v>92</v>
      </c>
      <c r="E1108" s="582" t="s">
        <v>2</v>
      </c>
      <c r="F1108" s="583"/>
      <c r="G1108" s="61" t="s">
        <v>94</v>
      </c>
      <c r="H1108" s="61" t="s">
        <v>99</v>
      </c>
      <c r="I1108" s="149" t="s">
        <v>96</v>
      </c>
    </row>
    <row r="1109" spans="2:9" x14ac:dyDescent="0.2">
      <c r="B1109" s="139">
        <v>1</v>
      </c>
      <c r="C1109" s="52"/>
      <c r="D1109" s="53"/>
      <c r="E1109" s="577"/>
      <c r="F1109" s="578"/>
      <c r="G1109" s="62"/>
      <c r="H1109" s="63">
        <f>G1109*E1109</f>
        <v>0</v>
      </c>
      <c r="I1109" s="676">
        <f>SUM(H1109:H1110)</f>
        <v>0</v>
      </c>
    </row>
    <row r="1110" spans="2:9" ht="15" thickBot="1" x14ac:dyDescent="0.25">
      <c r="B1110" s="150">
        <v>2</v>
      </c>
      <c r="C1110" s="65" t="s">
        <v>102</v>
      </c>
      <c r="D1110" s="66"/>
      <c r="E1110" s="581"/>
      <c r="F1110" s="581"/>
      <c r="G1110" s="67"/>
      <c r="H1110" s="68">
        <f>G1110*E1110</f>
        <v>0</v>
      </c>
      <c r="I1110" s="677"/>
    </row>
    <row r="1111" spans="2:9" ht="15.75" thickBot="1" x14ac:dyDescent="0.25">
      <c r="B1111" s="152"/>
      <c r="C1111" s="77" t="s">
        <v>109</v>
      </c>
      <c r="D1111" s="78"/>
      <c r="E1111" s="592"/>
      <c r="F1111" s="593"/>
      <c r="G1111" s="79"/>
      <c r="H1111" s="80" t="s">
        <v>102</v>
      </c>
      <c r="I1111" s="153">
        <f>I1091+I1102+I1105+I1109</f>
        <v>326332.40606090095</v>
      </c>
    </row>
    <row r="1112" spans="2:9" x14ac:dyDescent="0.2">
      <c r="B1112" s="154"/>
      <c r="C1112" s="83"/>
      <c r="D1112" s="84"/>
      <c r="E1112" s="84" t="s">
        <v>110</v>
      </c>
      <c r="F1112" s="84"/>
      <c r="G1112" s="85"/>
      <c r="H1112" s="86"/>
      <c r="I1112" s="155"/>
    </row>
    <row r="1113" spans="2:9" x14ac:dyDescent="0.2">
      <c r="B1113" s="156"/>
      <c r="C1113" s="89"/>
      <c r="D1113" s="166"/>
      <c r="E1113" s="166"/>
      <c r="F1113" s="166"/>
      <c r="G1113" s="166"/>
      <c r="H1113" s="45"/>
      <c r="I1113" s="157"/>
    </row>
    <row r="1114" spans="2:9" x14ac:dyDescent="0.2">
      <c r="B1114" s="156"/>
      <c r="C1114" s="91"/>
      <c r="D1114" s="45"/>
      <c r="E1114" s="45"/>
      <c r="F1114" s="166"/>
      <c r="G1114" s="166"/>
      <c r="H1114" s="45"/>
      <c r="I1114" s="158"/>
    </row>
    <row r="1115" spans="2:9" x14ac:dyDescent="0.2">
      <c r="B1115" s="159"/>
      <c r="C1115" s="166"/>
      <c r="D1115" s="45"/>
      <c r="E1115" s="45"/>
      <c r="F1115" s="594" t="s">
        <v>111</v>
      </c>
      <c r="G1115" s="594"/>
      <c r="H1115" s="594"/>
      <c r="I1115" s="160"/>
    </row>
    <row r="1116" spans="2:9" x14ac:dyDescent="0.2">
      <c r="B1116" s="159"/>
      <c r="C1116" s="95"/>
      <c r="D1116" s="45"/>
      <c r="E1116" s="45"/>
      <c r="F1116" s="95"/>
      <c r="G1116" s="95"/>
      <c r="H1116" s="95"/>
      <c r="I1116" s="158"/>
    </row>
    <row r="1117" spans="2:9" ht="15.75" thickBot="1" x14ac:dyDescent="0.25">
      <c r="B1117" s="161"/>
      <c r="C1117" s="162" t="s">
        <v>112</v>
      </c>
      <c r="D1117" s="162"/>
      <c r="E1117" s="162"/>
      <c r="F1117" s="674" t="s">
        <v>113</v>
      </c>
      <c r="G1117" s="675"/>
      <c r="H1117" s="675"/>
      <c r="I1117" s="163"/>
    </row>
    <row r="1119" spans="2:9" ht="15" thickBot="1" x14ac:dyDescent="0.25"/>
    <row r="1120" spans="2:9" ht="15.75" x14ac:dyDescent="0.2">
      <c r="B1120" s="130"/>
      <c r="C1120" s="131"/>
      <c r="D1120" s="659" t="s">
        <v>0</v>
      </c>
      <c r="E1120" s="660"/>
      <c r="F1120" s="660"/>
      <c r="G1120" s="660"/>
      <c r="H1120" s="660"/>
      <c r="I1120" s="661"/>
    </row>
    <row r="1121" spans="2:9" ht="15.75" x14ac:dyDescent="0.2">
      <c r="B1121" s="132"/>
      <c r="C1121" s="34"/>
      <c r="D1121" s="558"/>
      <c r="E1121" s="662"/>
      <c r="F1121" s="662"/>
      <c r="G1121" s="662"/>
      <c r="H1121" s="662"/>
      <c r="I1121" s="663"/>
    </row>
    <row r="1122" spans="2:9" ht="15.75" x14ac:dyDescent="0.2">
      <c r="B1122" s="132"/>
      <c r="C1122" s="34"/>
      <c r="D1122" s="558"/>
      <c r="E1122" s="664"/>
      <c r="F1122" s="664"/>
      <c r="G1122" s="664"/>
      <c r="H1122" s="664"/>
      <c r="I1122" s="663"/>
    </row>
    <row r="1123" spans="2:9" ht="15.75" x14ac:dyDescent="0.2">
      <c r="B1123" s="132"/>
      <c r="C1123" s="34"/>
      <c r="D1123" s="35" t="s">
        <v>81</v>
      </c>
      <c r="E1123" s="125"/>
      <c r="F1123" s="125"/>
      <c r="G1123" s="125"/>
      <c r="H1123" s="125"/>
      <c r="I1123" s="133"/>
    </row>
    <row r="1124" spans="2:9" ht="15.75" x14ac:dyDescent="0.2">
      <c r="B1124" s="132"/>
      <c r="C1124" s="34"/>
      <c r="D1124" s="35" t="s">
        <v>82</v>
      </c>
      <c r="E1124" s="125"/>
      <c r="F1124" s="125"/>
      <c r="G1124" s="125"/>
      <c r="H1124" s="125"/>
      <c r="I1124" s="133"/>
    </row>
    <row r="1125" spans="2:9" ht="21" thickBot="1" x14ac:dyDescent="0.25">
      <c r="B1125" s="134"/>
      <c r="C1125" s="38"/>
      <c r="D1125" s="39" t="s">
        <v>83</v>
      </c>
      <c r="E1125" s="40"/>
      <c r="F1125" s="40"/>
      <c r="G1125" s="40"/>
      <c r="H1125" s="40"/>
      <c r="I1125" s="135"/>
    </row>
    <row r="1126" spans="2:9" ht="15" x14ac:dyDescent="0.25">
      <c r="B1126" s="136" t="s">
        <v>84</v>
      </c>
      <c r="C1126" s="118">
        <v>2.11</v>
      </c>
      <c r="D1126" s="166"/>
      <c r="E1126" s="166"/>
      <c r="F1126" s="166"/>
      <c r="G1126" s="166"/>
      <c r="H1126" s="45"/>
      <c r="I1126" s="137"/>
    </row>
    <row r="1127" spans="2:9" ht="15" thickBot="1" x14ac:dyDescent="0.25">
      <c r="B1127" s="138" t="s">
        <v>85</v>
      </c>
      <c r="C1127" s="562" t="s">
        <v>320</v>
      </c>
      <c r="D1127" s="562"/>
      <c r="E1127" s="562"/>
      <c r="F1127" s="562"/>
      <c r="G1127" s="562"/>
      <c r="H1127" s="562"/>
      <c r="I1127" s="665"/>
    </row>
    <row r="1128" spans="2:9" ht="15.75" thickBot="1" x14ac:dyDescent="0.25">
      <c r="B1128" s="666" t="s">
        <v>86</v>
      </c>
      <c r="C1128" s="556"/>
      <c r="D1128" s="556"/>
      <c r="E1128" s="556"/>
      <c r="F1128" s="556"/>
      <c r="G1128" s="556"/>
      <c r="H1128" s="556"/>
      <c r="I1128" s="667"/>
    </row>
    <row r="1129" spans="2:9" ht="39.75" customHeight="1" x14ac:dyDescent="0.2">
      <c r="B1129" s="655" t="s">
        <v>87</v>
      </c>
      <c r="C1129" s="567" t="s">
        <v>322</v>
      </c>
      <c r="D1129" s="568"/>
      <c r="E1129" s="568"/>
      <c r="F1129" s="571" t="s">
        <v>88</v>
      </c>
      <c r="G1129" s="573" t="s">
        <v>8</v>
      </c>
      <c r="H1129" s="571" t="s">
        <v>158</v>
      </c>
      <c r="I1129" s="575" t="s">
        <v>350</v>
      </c>
    </row>
    <row r="1130" spans="2:9" ht="15" thickBot="1" x14ac:dyDescent="0.25">
      <c r="B1130" s="656"/>
      <c r="C1130" s="657"/>
      <c r="D1130" s="658"/>
      <c r="E1130" s="658"/>
      <c r="F1130" s="572"/>
      <c r="G1130" s="574"/>
      <c r="H1130" s="572"/>
      <c r="I1130" s="576"/>
    </row>
    <row r="1131" spans="2:9" ht="15" thickBot="1" x14ac:dyDescent="0.25">
      <c r="B1131" s="48" t="s">
        <v>90</v>
      </c>
      <c r="C1131" s="49" t="s">
        <v>91</v>
      </c>
      <c r="D1131" s="49" t="s">
        <v>92</v>
      </c>
      <c r="E1131" s="49" t="s">
        <v>2</v>
      </c>
      <c r="F1131" s="49" t="s">
        <v>93</v>
      </c>
      <c r="G1131" s="49" t="s">
        <v>94</v>
      </c>
      <c r="H1131" s="49" t="s">
        <v>95</v>
      </c>
      <c r="I1131" s="50" t="s">
        <v>96</v>
      </c>
    </row>
    <row r="1132" spans="2:9" x14ac:dyDescent="0.2">
      <c r="B1132" s="139">
        <v>1</v>
      </c>
      <c r="C1132" s="52" t="s">
        <v>405</v>
      </c>
      <c r="D1132" s="53" t="s">
        <v>22</v>
      </c>
      <c r="E1132" s="100">
        <v>1</v>
      </c>
      <c r="F1132" s="126">
        <v>0.05</v>
      </c>
      <c r="G1132" s="56">
        <v>238698.09523809518</v>
      </c>
      <c r="H1132" s="57">
        <f t="shared" ref="H1132:H1141" si="54">(E1132*G1132)+(E1132*G1132*F1132)</f>
        <v>250632.99999999994</v>
      </c>
      <c r="I1132" s="678">
        <f>SUM(H1132:H1141)</f>
        <v>250632.99999999994</v>
      </c>
    </row>
    <row r="1133" spans="2:9" x14ac:dyDescent="0.2">
      <c r="B1133" s="139">
        <v>2</v>
      </c>
      <c r="C1133" s="52"/>
      <c r="D1133" s="58"/>
      <c r="E1133" s="105"/>
      <c r="F1133" s="126"/>
      <c r="G1133" s="113"/>
      <c r="H1133" s="57">
        <f t="shared" si="54"/>
        <v>0</v>
      </c>
      <c r="I1133" s="679"/>
    </row>
    <row r="1134" spans="2:9" x14ac:dyDescent="0.2">
      <c r="B1134" s="139">
        <v>3</v>
      </c>
      <c r="C1134" s="52"/>
      <c r="D1134" s="58"/>
      <c r="E1134" s="105"/>
      <c r="F1134" s="126"/>
      <c r="G1134" s="113"/>
      <c r="H1134" s="57">
        <f t="shared" si="54"/>
        <v>0</v>
      </c>
      <c r="I1134" s="679"/>
    </row>
    <row r="1135" spans="2:9" x14ac:dyDescent="0.2">
      <c r="B1135" s="139">
        <v>4</v>
      </c>
      <c r="C1135" s="52"/>
      <c r="D1135" s="58"/>
      <c r="E1135" s="105"/>
      <c r="F1135" s="126"/>
      <c r="G1135" s="56"/>
      <c r="H1135" s="57">
        <f t="shared" si="54"/>
        <v>0</v>
      </c>
      <c r="I1135" s="679"/>
    </row>
    <row r="1136" spans="2:9" x14ac:dyDescent="0.2">
      <c r="B1136" s="139">
        <v>5</v>
      </c>
      <c r="C1136" s="52"/>
      <c r="D1136" s="58"/>
      <c r="E1136" s="105"/>
      <c r="F1136" s="126"/>
      <c r="G1136" s="56"/>
      <c r="H1136" s="57">
        <f t="shared" si="54"/>
        <v>0</v>
      </c>
      <c r="I1136" s="679"/>
    </row>
    <row r="1137" spans="2:9" x14ac:dyDescent="0.2">
      <c r="B1137" s="139">
        <v>6</v>
      </c>
      <c r="C1137" s="52"/>
      <c r="D1137" s="58"/>
      <c r="E1137" s="105"/>
      <c r="F1137" s="126"/>
      <c r="G1137" s="56"/>
      <c r="H1137" s="57">
        <f t="shared" si="54"/>
        <v>0</v>
      </c>
      <c r="I1137" s="679"/>
    </row>
    <row r="1138" spans="2:9" x14ac:dyDescent="0.2">
      <c r="B1138" s="139">
        <v>7</v>
      </c>
      <c r="C1138" s="52"/>
      <c r="D1138" s="58"/>
      <c r="E1138" s="105"/>
      <c r="F1138" s="129"/>
      <c r="G1138" s="56"/>
      <c r="H1138" s="57">
        <f t="shared" si="54"/>
        <v>0</v>
      </c>
      <c r="I1138" s="679"/>
    </row>
    <row r="1139" spans="2:9" x14ac:dyDescent="0.2">
      <c r="B1139" s="140">
        <v>8</v>
      </c>
      <c r="C1139" s="141"/>
      <c r="D1139" s="114"/>
      <c r="E1139" s="142"/>
      <c r="F1139" s="143"/>
      <c r="G1139" s="144"/>
      <c r="H1139" s="145">
        <f t="shared" si="54"/>
        <v>0</v>
      </c>
      <c r="I1139" s="679"/>
    </row>
    <row r="1140" spans="2:9" x14ac:dyDescent="0.2">
      <c r="B1140" s="146">
        <v>9</v>
      </c>
      <c r="C1140" s="119"/>
      <c r="D1140" s="116"/>
      <c r="E1140" s="120"/>
      <c r="F1140" s="147"/>
      <c r="G1140" s="121"/>
      <c r="H1140" s="145">
        <f t="shared" si="54"/>
        <v>0</v>
      </c>
      <c r="I1140" s="679"/>
    </row>
    <row r="1141" spans="2:9" ht="15" thickBot="1" x14ac:dyDescent="0.25">
      <c r="B1141" s="146">
        <v>10</v>
      </c>
      <c r="C1141" s="119"/>
      <c r="D1141" s="116"/>
      <c r="E1141" s="120"/>
      <c r="F1141" s="147"/>
      <c r="G1141" s="121"/>
      <c r="H1141" s="117">
        <f t="shared" si="54"/>
        <v>0</v>
      </c>
      <c r="I1141" s="680"/>
    </row>
    <row r="1142" spans="2:9" ht="15.75" thickBot="1" x14ac:dyDescent="0.25">
      <c r="B1142" s="148" t="s">
        <v>90</v>
      </c>
      <c r="C1142" s="115" t="s">
        <v>97</v>
      </c>
      <c r="D1142" s="115" t="s">
        <v>92</v>
      </c>
      <c r="E1142" s="681" t="s">
        <v>2</v>
      </c>
      <c r="F1142" s="682"/>
      <c r="G1142" s="115" t="s">
        <v>98</v>
      </c>
      <c r="H1142" s="115" t="s">
        <v>99</v>
      </c>
      <c r="I1142" s="149" t="s">
        <v>96</v>
      </c>
    </row>
    <row r="1143" spans="2:9" ht="36" x14ac:dyDescent="0.2">
      <c r="B1143" s="139">
        <v>1</v>
      </c>
      <c r="C1143" s="52" t="s">
        <v>403</v>
      </c>
      <c r="D1143" s="53" t="s">
        <v>101</v>
      </c>
      <c r="E1143" s="584">
        <v>1.6</v>
      </c>
      <c r="F1143" s="585"/>
      <c r="G1143" s="62">
        <v>32984.17027434583</v>
      </c>
      <c r="H1143" s="63">
        <f>G1143*E1143</f>
        <v>52774.672438953334</v>
      </c>
      <c r="I1143" s="676">
        <f>SUM(H1143:H1144)</f>
        <v>52774.672438953334</v>
      </c>
    </row>
    <row r="1144" spans="2:9" ht="15" thickBot="1" x14ac:dyDescent="0.25">
      <c r="B1144" s="150">
        <v>2</v>
      </c>
      <c r="C1144" s="65" t="s">
        <v>102</v>
      </c>
      <c r="D1144" s="66"/>
      <c r="E1144" s="581"/>
      <c r="F1144" s="581"/>
      <c r="G1144" s="67"/>
      <c r="H1144" s="68">
        <f>G1144*E1144</f>
        <v>0</v>
      </c>
      <c r="I1144" s="677"/>
    </row>
    <row r="1145" spans="2:9" ht="15.75" thickBot="1" x14ac:dyDescent="0.25">
      <c r="B1145" s="151" t="s">
        <v>90</v>
      </c>
      <c r="C1145" s="61" t="s">
        <v>103</v>
      </c>
      <c r="D1145" s="165" t="s">
        <v>92</v>
      </c>
      <c r="E1145" s="586" t="s">
        <v>2</v>
      </c>
      <c r="F1145" s="587"/>
      <c r="G1145" s="168" t="s">
        <v>94</v>
      </c>
      <c r="H1145" s="61" t="s">
        <v>95</v>
      </c>
      <c r="I1145" s="149" t="s">
        <v>96</v>
      </c>
    </row>
    <row r="1146" spans="2:9" ht="23.45" customHeight="1" thickBot="1" x14ac:dyDescent="0.25">
      <c r="B1146" s="139">
        <v>1</v>
      </c>
      <c r="C1146" s="52" t="s">
        <v>104</v>
      </c>
      <c r="D1146" s="53" t="s">
        <v>352</v>
      </c>
      <c r="E1146" s="588">
        <v>0.05</v>
      </c>
      <c r="F1146" s="589"/>
      <c r="G1146" s="57">
        <f>I1143</f>
        <v>52774.672438953334</v>
      </c>
      <c r="H1146" s="71">
        <f>E1146*G1146</f>
        <v>2638.733621947667</v>
      </c>
      <c r="I1146" s="676">
        <f>SUM(H1146:H1148)</f>
        <v>2638.733621947667</v>
      </c>
    </row>
    <row r="1147" spans="2:9" ht="15.75" thickBot="1" x14ac:dyDescent="0.25">
      <c r="B1147" s="150">
        <v>2</v>
      </c>
      <c r="C1147" s="72"/>
      <c r="D1147" s="58"/>
      <c r="E1147" s="588"/>
      <c r="F1147" s="589"/>
      <c r="G1147" s="57"/>
      <c r="H1147" s="71">
        <f t="shared" ref="H1147:H1148" si="55">E1147*G1147</f>
        <v>0</v>
      </c>
      <c r="I1147" s="677"/>
    </row>
    <row r="1148" spans="2:9" ht="15.75" thickBot="1" x14ac:dyDescent="0.25">
      <c r="B1148" s="150">
        <v>3</v>
      </c>
      <c r="C1148" s="74"/>
      <c r="D1148" s="58"/>
      <c r="E1148" s="590"/>
      <c r="F1148" s="591"/>
      <c r="G1148" s="75"/>
      <c r="H1148" s="71">
        <f t="shared" si="55"/>
        <v>0</v>
      </c>
      <c r="I1148" s="677"/>
    </row>
    <row r="1149" spans="2:9" ht="15.75" thickBot="1" x14ac:dyDescent="0.25">
      <c r="B1149" s="151" t="s">
        <v>90</v>
      </c>
      <c r="C1149" s="61" t="s">
        <v>106</v>
      </c>
      <c r="D1149" s="61" t="s">
        <v>92</v>
      </c>
      <c r="E1149" s="582" t="s">
        <v>2</v>
      </c>
      <c r="F1149" s="583"/>
      <c r="G1149" s="61" t="s">
        <v>94</v>
      </c>
      <c r="H1149" s="61" t="s">
        <v>99</v>
      </c>
      <c r="I1149" s="149" t="s">
        <v>96</v>
      </c>
    </row>
    <row r="1150" spans="2:9" x14ac:dyDescent="0.2">
      <c r="B1150" s="139">
        <v>1</v>
      </c>
      <c r="C1150" s="52"/>
      <c r="D1150" s="53"/>
      <c r="E1150" s="577"/>
      <c r="F1150" s="578"/>
      <c r="G1150" s="62"/>
      <c r="H1150" s="63">
        <f>G1150*E1150</f>
        <v>0</v>
      </c>
      <c r="I1150" s="676">
        <f>SUM(H1150:H1151)</f>
        <v>0</v>
      </c>
    </row>
    <row r="1151" spans="2:9" ht="15" thickBot="1" x14ac:dyDescent="0.25">
      <c r="B1151" s="150">
        <v>2</v>
      </c>
      <c r="C1151" s="65" t="s">
        <v>102</v>
      </c>
      <c r="D1151" s="66"/>
      <c r="E1151" s="581"/>
      <c r="F1151" s="581"/>
      <c r="G1151" s="67"/>
      <c r="H1151" s="68">
        <f>G1151*E1151</f>
        <v>0</v>
      </c>
      <c r="I1151" s="677"/>
    </row>
    <row r="1152" spans="2:9" ht="15.75" thickBot="1" x14ac:dyDescent="0.25">
      <c r="B1152" s="152"/>
      <c r="C1152" s="77" t="s">
        <v>109</v>
      </c>
      <c r="D1152" s="78"/>
      <c r="E1152" s="592"/>
      <c r="F1152" s="593"/>
      <c r="G1152" s="79"/>
      <c r="H1152" s="80" t="s">
        <v>102</v>
      </c>
      <c r="I1152" s="153">
        <f>I1132+I1143+I1146+I1150</f>
        <v>306046.40606090095</v>
      </c>
    </row>
    <row r="1153" spans="2:9" x14ac:dyDescent="0.2">
      <c r="B1153" s="154"/>
      <c r="C1153" s="83"/>
      <c r="D1153" s="84"/>
      <c r="E1153" s="84" t="s">
        <v>110</v>
      </c>
      <c r="F1153" s="84"/>
      <c r="G1153" s="85"/>
      <c r="H1153" s="86"/>
      <c r="I1153" s="155"/>
    </row>
    <row r="1154" spans="2:9" x14ac:dyDescent="0.2">
      <c r="B1154" s="156"/>
      <c r="C1154" s="89"/>
      <c r="D1154" s="166"/>
      <c r="E1154" s="166"/>
      <c r="F1154" s="166"/>
      <c r="G1154" s="166"/>
      <c r="H1154" s="45"/>
      <c r="I1154" s="157"/>
    </row>
    <row r="1155" spans="2:9" x14ac:dyDescent="0.2">
      <c r="B1155" s="156"/>
      <c r="C1155" s="91"/>
      <c r="D1155" s="45"/>
      <c r="E1155" s="45"/>
      <c r="F1155" s="166"/>
      <c r="G1155" s="166"/>
      <c r="H1155" s="45"/>
      <c r="I1155" s="158"/>
    </row>
    <row r="1156" spans="2:9" x14ac:dyDescent="0.2">
      <c r="B1156" s="159"/>
      <c r="C1156" s="166"/>
      <c r="D1156" s="45"/>
      <c r="E1156" s="45"/>
      <c r="F1156" s="594" t="s">
        <v>111</v>
      </c>
      <c r="G1156" s="594"/>
      <c r="H1156" s="594"/>
      <c r="I1156" s="160"/>
    </row>
    <row r="1157" spans="2:9" x14ac:dyDescent="0.2">
      <c r="B1157" s="159"/>
      <c r="C1157" s="95"/>
      <c r="D1157" s="45"/>
      <c r="E1157" s="45"/>
      <c r="F1157" s="95"/>
      <c r="G1157" s="95"/>
      <c r="H1157" s="95"/>
      <c r="I1157" s="158"/>
    </row>
    <row r="1158" spans="2:9" ht="15.75" thickBot="1" x14ac:dyDescent="0.25">
      <c r="B1158" s="161"/>
      <c r="C1158" s="162" t="s">
        <v>112</v>
      </c>
      <c r="D1158" s="162"/>
      <c r="E1158" s="162"/>
      <c r="F1158" s="674" t="s">
        <v>113</v>
      </c>
      <c r="G1158" s="675"/>
      <c r="H1158" s="675"/>
      <c r="I1158" s="163"/>
    </row>
    <row r="1160" spans="2:9" ht="15" thickBot="1" x14ac:dyDescent="0.25"/>
    <row r="1161" spans="2:9" ht="15.75" x14ac:dyDescent="0.2">
      <c r="B1161" s="130"/>
      <c r="C1161" s="131"/>
      <c r="D1161" s="659" t="s">
        <v>0</v>
      </c>
      <c r="E1161" s="660"/>
      <c r="F1161" s="660"/>
      <c r="G1161" s="660"/>
      <c r="H1161" s="660"/>
      <c r="I1161" s="661"/>
    </row>
    <row r="1162" spans="2:9" ht="15.75" x14ac:dyDescent="0.2">
      <c r="B1162" s="132"/>
      <c r="C1162" s="34"/>
      <c r="D1162" s="558"/>
      <c r="E1162" s="662"/>
      <c r="F1162" s="662"/>
      <c r="G1162" s="662"/>
      <c r="H1162" s="662"/>
      <c r="I1162" s="663"/>
    </row>
    <row r="1163" spans="2:9" ht="15.75" x14ac:dyDescent="0.2">
      <c r="B1163" s="132"/>
      <c r="C1163" s="34"/>
      <c r="D1163" s="558"/>
      <c r="E1163" s="664"/>
      <c r="F1163" s="664"/>
      <c r="G1163" s="664"/>
      <c r="H1163" s="664"/>
      <c r="I1163" s="663"/>
    </row>
    <row r="1164" spans="2:9" ht="15.75" x14ac:dyDescent="0.2">
      <c r="B1164" s="132"/>
      <c r="C1164" s="34"/>
      <c r="D1164" s="35" t="s">
        <v>81</v>
      </c>
      <c r="E1164" s="125"/>
      <c r="F1164" s="125"/>
      <c r="G1164" s="125"/>
      <c r="H1164" s="125"/>
      <c r="I1164" s="133"/>
    </row>
    <row r="1165" spans="2:9" ht="15.75" x14ac:dyDescent="0.2">
      <c r="B1165" s="132"/>
      <c r="C1165" s="34"/>
      <c r="D1165" s="35" t="s">
        <v>82</v>
      </c>
      <c r="E1165" s="125"/>
      <c r="F1165" s="125"/>
      <c r="G1165" s="125"/>
      <c r="H1165" s="125"/>
      <c r="I1165" s="133"/>
    </row>
    <row r="1166" spans="2:9" ht="21" thickBot="1" x14ac:dyDescent="0.25">
      <c r="B1166" s="134"/>
      <c r="C1166" s="38"/>
      <c r="D1166" s="39" t="s">
        <v>83</v>
      </c>
      <c r="E1166" s="40"/>
      <c r="F1166" s="40"/>
      <c r="G1166" s="40"/>
      <c r="H1166" s="40"/>
      <c r="I1166" s="135"/>
    </row>
    <row r="1167" spans="2:9" ht="15" x14ac:dyDescent="0.25">
      <c r="B1167" s="136" t="s">
        <v>84</v>
      </c>
      <c r="C1167" s="118">
        <v>2.12</v>
      </c>
      <c r="D1167" s="166"/>
      <c r="E1167" s="166"/>
      <c r="F1167" s="166"/>
      <c r="G1167" s="166"/>
      <c r="H1167" s="45"/>
      <c r="I1167" s="137"/>
    </row>
    <row r="1168" spans="2:9" ht="15" thickBot="1" x14ac:dyDescent="0.25">
      <c r="B1168" s="138" t="s">
        <v>85</v>
      </c>
      <c r="C1168" s="562" t="s">
        <v>300</v>
      </c>
      <c r="D1168" s="562"/>
      <c r="E1168" s="562"/>
      <c r="F1168" s="562"/>
      <c r="G1168" s="562"/>
      <c r="H1168" s="562"/>
      <c r="I1168" s="665"/>
    </row>
    <row r="1169" spans="2:9" ht="15.75" thickBot="1" x14ac:dyDescent="0.25">
      <c r="B1169" s="666" t="s">
        <v>86</v>
      </c>
      <c r="C1169" s="556"/>
      <c r="D1169" s="556"/>
      <c r="E1169" s="556"/>
      <c r="F1169" s="556"/>
      <c r="G1169" s="556"/>
      <c r="H1169" s="556"/>
      <c r="I1169" s="667"/>
    </row>
    <row r="1170" spans="2:9" ht="25.5" customHeight="1" x14ac:dyDescent="0.2">
      <c r="B1170" s="655" t="s">
        <v>87</v>
      </c>
      <c r="C1170" s="567" t="s">
        <v>323</v>
      </c>
      <c r="D1170" s="568"/>
      <c r="E1170" s="568"/>
      <c r="F1170" s="571" t="s">
        <v>88</v>
      </c>
      <c r="G1170" s="573" t="s">
        <v>34</v>
      </c>
      <c r="H1170" s="571" t="s">
        <v>158</v>
      </c>
      <c r="I1170" s="575" t="s">
        <v>350</v>
      </c>
    </row>
    <row r="1171" spans="2:9" ht="15" thickBot="1" x14ac:dyDescent="0.25">
      <c r="B1171" s="656"/>
      <c r="C1171" s="657"/>
      <c r="D1171" s="658"/>
      <c r="E1171" s="658"/>
      <c r="F1171" s="572"/>
      <c r="G1171" s="574"/>
      <c r="H1171" s="572"/>
      <c r="I1171" s="576"/>
    </row>
    <row r="1172" spans="2:9" ht="15" thickBot="1" x14ac:dyDescent="0.25">
      <c r="B1172" s="48" t="s">
        <v>90</v>
      </c>
      <c r="C1172" s="49" t="s">
        <v>91</v>
      </c>
      <c r="D1172" s="49" t="s">
        <v>92</v>
      </c>
      <c r="E1172" s="49" t="s">
        <v>2</v>
      </c>
      <c r="F1172" s="49" t="s">
        <v>93</v>
      </c>
      <c r="G1172" s="49" t="s">
        <v>94</v>
      </c>
      <c r="H1172" s="49" t="s">
        <v>95</v>
      </c>
      <c r="I1172" s="50" t="s">
        <v>96</v>
      </c>
    </row>
    <row r="1173" spans="2:9" x14ac:dyDescent="0.2">
      <c r="B1173" s="139">
        <v>1</v>
      </c>
      <c r="C1173" s="52" t="s">
        <v>150</v>
      </c>
      <c r="D1173" s="53" t="s">
        <v>153</v>
      </c>
      <c r="E1173" s="100">
        <v>1</v>
      </c>
      <c r="F1173" s="126">
        <v>0</v>
      </c>
      <c r="G1173" s="113">
        <v>21000</v>
      </c>
      <c r="H1173" s="57">
        <f t="shared" ref="H1173:H1182" si="56">(E1173*G1173)+(E1173*G1173*F1173)</f>
        <v>21000</v>
      </c>
      <c r="I1173" s="678">
        <f>SUM(H1173:H1182)</f>
        <v>38853</v>
      </c>
    </row>
    <row r="1174" spans="2:9" x14ac:dyDescent="0.2">
      <c r="B1174" s="139">
        <v>2</v>
      </c>
      <c r="C1174" s="52" t="s">
        <v>151</v>
      </c>
      <c r="D1174" s="58" t="s">
        <v>26</v>
      </c>
      <c r="E1174" s="105">
        <v>3</v>
      </c>
      <c r="F1174" s="126">
        <v>0.05</v>
      </c>
      <c r="G1174" s="113">
        <v>1900</v>
      </c>
      <c r="H1174" s="57">
        <f t="shared" si="56"/>
        <v>5985</v>
      </c>
      <c r="I1174" s="679"/>
    </row>
    <row r="1175" spans="2:9" ht="24" x14ac:dyDescent="0.2">
      <c r="B1175" s="139">
        <v>3</v>
      </c>
      <c r="C1175" s="52" t="s">
        <v>205</v>
      </c>
      <c r="D1175" s="58" t="s">
        <v>153</v>
      </c>
      <c r="E1175" s="105">
        <v>1</v>
      </c>
      <c r="F1175" s="126">
        <v>0</v>
      </c>
      <c r="G1175" s="113">
        <v>2000</v>
      </c>
      <c r="H1175" s="57">
        <f t="shared" si="56"/>
        <v>2000</v>
      </c>
      <c r="I1175" s="679"/>
    </row>
    <row r="1176" spans="2:9" ht="24" x14ac:dyDescent="0.2">
      <c r="B1176" s="139">
        <v>4</v>
      </c>
      <c r="C1176" s="52" t="s">
        <v>199</v>
      </c>
      <c r="D1176" s="58" t="s">
        <v>153</v>
      </c>
      <c r="E1176" s="105">
        <v>1</v>
      </c>
      <c r="F1176" s="126">
        <v>0.05</v>
      </c>
      <c r="G1176" s="56">
        <v>5500</v>
      </c>
      <c r="H1176" s="57">
        <f t="shared" si="56"/>
        <v>5775</v>
      </c>
      <c r="I1176" s="679"/>
    </row>
    <row r="1177" spans="2:9" ht="24" x14ac:dyDescent="0.2">
      <c r="B1177" s="139">
        <v>5</v>
      </c>
      <c r="C1177" s="52" t="s">
        <v>200</v>
      </c>
      <c r="D1177" s="58" t="s">
        <v>153</v>
      </c>
      <c r="E1177" s="105">
        <v>2</v>
      </c>
      <c r="F1177" s="126">
        <v>0</v>
      </c>
      <c r="G1177" s="56">
        <v>1100</v>
      </c>
      <c r="H1177" s="57">
        <f t="shared" si="56"/>
        <v>2200</v>
      </c>
      <c r="I1177" s="679"/>
    </row>
    <row r="1178" spans="2:9" ht="36" x14ac:dyDescent="0.2">
      <c r="B1178" s="139">
        <v>6</v>
      </c>
      <c r="C1178" s="52" t="s">
        <v>201</v>
      </c>
      <c r="D1178" s="58" t="s">
        <v>153</v>
      </c>
      <c r="E1178" s="105">
        <v>2</v>
      </c>
      <c r="F1178" s="126">
        <v>0</v>
      </c>
      <c r="G1178" s="56">
        <v>600</v>
      </c>
      <c r="H1178" s="57">
        <f t="shared" si="56"/>
        <v>1200</v>
      </c>
      <c r="I1178" s="679"/>
    </row>
    <row r="1179" spans="2:9" x14ac:dyDescent="0.2">
      <c r="B1179" s="139">
        <v>7</v>
      </c>
      <c r="C1179" s="52" t="s">
        <v>152</v>
      </c>
      <c r="D1179" s="58" t="s">
        <v>144</v>
      </c>
      <c r="E1179" s="105">
        <v>0.03</v>
      </c>
      <c r="F1179" s="129">
        <v>0.05</v>
      </c>
      <c r="G1179" s="56">
        <v>22000</v>
      </c>
      <c r="H1179" s="57">
        <f t="shared" si="56"/>
        <v>693</v>
      </c>
      <c r="I1179" s="679"/>
    </row>
    <row r="1180" spans="2:9" x14ac:dyDescent="0.2">
      <c r="B1180" s="140">
        <v>8</v>
      </c>
      <c r="C1180" s="141"/>
      <c r="D1180" s="114"/>
      <c r="E1180" s="142"/>
      <c r="F1180" s="143"/>
      <c r="G1180" s="144"/>
      <c r="H1180" s="145">
        <f t="shared" si="56"/>
        <v>0</v>
      </c>
      <c r="I1180" s="679"/>
    </row>
    <row r="1181" spans="2:9" x14ac:dyDescent="0.2">
      <c r="B1181" s="146">
        <v>9</v>
      </c>
      <c r="C1181" s="119"/>
      <c r="D1181" s="116"/>
      <c r="E1181" s="120"/>
      <c r="F1181" s="147"/>
      <c r="G1181" s="121"/>
      <c r="H1181" s="145">
        <f t="shared" si="56"/>
        <v>0</v>
      </c>
      <c r="I1181" s="679"/>
    </row>
    <row r="1182" spans="2:9" ht="15" thickBot="1" x14ac:dyDescent="0.25">
      <c r="B1182" s="146">
        <v>10</v>
      </c>
      <c r="C1182" s="119"/>
      <c r="D1182" s="116"/>
      <c r="E1182" s="120"/>
      <c r="F1182" s="147"/>
      <c r="G1182" s="121"/>
      <c r="H1182" s="117">
        <f t="shared" si="56"/>
        <v>0</v>
      </c>
      <c r="I1182" s="680"/>
    </row>
    <row r="1183" spans="2:9" ht="15.75" thickBot="1" x14ac:dyDescent="0.25">
      <c r="B1183" s="148" t="s">
        <v>90</v>
      </c>
      <c r="C1183" s="115" t="s">
        <v>97</v>
      </c>
      <c r="D1183" s="115" t="s">
        <v>92</v>
      </c>
      <c r="E1183" s="681" t="s">
        <v>2</v>
      </c>
      <c r="F1183" s="682"/>
      <c r="G1183" s="115" t="s">
        <v>98</v>
      </c>
      <c r="H1183" s="115" t="s">
        <v>99</v>
      </c>
      <c r="I1183" s="149" t="s">
        <v>96</v>
      </c>
    </row>
    <row r="1184" spans="2:9" ht="48" x14ac:dyDescent="0.2">
      <c r="B1184" s="139">
        <v>1</v>
      </c>
      <c r="C1184" s="52" t="s">
        <v>149</v>
      </c>
      <c r="D1184" s="53" t="s">
        <v>101</v>
      </c>
      <c r="E1184" s="584">
        <v>2</v>
      </c>
      <c r="F1184" s="585"/>
      <c r="G1184" s="62">
        <v>31550</v>
      </c>
      <c r="H1184" s="63">
        <f>G1184*E1184</f>
        <v>63100</v>
      </c>
      <c r="I1184" s="676">
        <f>SUM(H1184:H1185)</f>
        <v>63100</v>
      </c>
    </row>
    <row r="1185" spans="2:9" ht="15" thickBot="1" x14ac:dyDescent="0.25">
      <c r="B1185" s="150">
        <v>2</v>
      </c>
      <c r="C1185" s="65" t="s">
        <v>102</v>
      </c>
      <c r="D1185" s="66"/>
      <c r="E1185" s="581"/>
      <c r="F1185" s="581"/>
      <c r="G1185" s="67"/>
      <c r="H1185" s="68">
        <f>G1185*E1185</f>
        <v>0</v>
      </c>
      <c r="I1185" s="677"/>
    </row>
    <row r="1186" spans="2:9" ht="15.75" thickBot="1" x14ac:dyDescent="0.25">
      <c r="B1186" s="151" t="s">
        <v>90</v>
      </c>
      <c r="C1186" s="61" t="s">
        <v>103</v>
      </c>
      <c r="D1186" s="165" t="s">
        <v>92</v>
      </c>
      <c r="E1186" s="586" t="s">
        <v>2</v>
      </c>
      <c r="F1186" s="587"/>
      <c r="G1186" s="168" t="s">
        <v>94</v>
      </c>
      <c r="H1186" s="61" t="s">
        <v>95</v>
      </c>
      <c r="I1186" s="149" t="s">
        <v>96</v>
      </c>
    </row>
    <row r="1187" spans="2:9" ht="23.45" customHeight="1" thickBot="1" x14ac:dyDescent="0.25">
      <c r="B1187" s="139">
        <v>1</v>
      </c>
      <c r="C1187" s="52" t="s">
        <v>104</v>
      </c>
      <c r="D1187" s="53" t="s">
        <v>352</v>
      </c>
      <c r="E1187" s="588">
        <v>0.05</v>
      </c>
      <c r="F1187" s="589"/>
      <c r="G1187" s="57">
        <f>I1184</f>
        <v>63100</v>
      </c>
      <c r="H1187" s="71">
        <f>E1187*G1187</f>
        <v>3155</v>
      </c>
      <c r="I1187" s="676">
        <f>SUM(H1187:H1189)</f>
        <v>3155</v>
      </c>
    </row>
    <row r="1188" spans="2:9" ht="15.75" thickBot="1" x14ac:dyDescent="0.25">
      <c r="B1188" s="150">
        <v>2</v>
      </c>
      <c r="C1188" s="72"/>
      <c r="D1188" s="58"/>
      <c r="E1188" s="588"/>
      <c r="F1188" s="589"/>
      <c r="G1188" s="57"/>
      <c r="H1188" s="71">
        <f t="shared" ref="H1188:H1189" si="57">E1188*G1188</f>
        <v>0</v>
      </c>
      <c r="I1188" s="677"/>
    </row>
    <row r="1189" spans="2:9" ht="15.75" thickBot="1" x14ac:dyDescent="0.25">
      <c r="B1189" s="150">
        <v>3</v>
      </c>
      <c r="C1189" s="74"/>
      <c r="D1189" s="58"/>
      <c r="E1189" s="590"/>
      <c r="F1189" s="591"/>
      <c r="G1189" s="75"/>
      <c r="H1189" s="71">
        <f t="shared" si="57"/>
        <v>0</v>
      </c>
      <c r="I1189" s="677"/>
    </row>
    <row r="1190" spans="2:9" ht="15.75" thickBot="1" x14ac:dyDescent="0.25">
      <c r="B1190" s="151" t="s">
        <v>90</v>
      </c>
      <c r="C1190" s="61" t="s">
        <v>106</v>
      </c>
      <c r="D1190" s="61" t="s">
        <v>92</v>
      </c>
      <c r="E1190" s="582" t="s">
        <v>2</v>
      </c>
      <c r="F1190" s="583"/>
      <c r="G1190" s="61" t="s">
        <v>94</v>
      </c>
      <c r="H1190" s="61" t="s">
        <v>99</v>
      </c>
      <c r="I1190" s="149" t="s">
        <v>96</v>
      </c>
    </row>
    <row r="1191" spans="2:9" x14ac:dyDescent="0.2">
      <c r="B1191" s="139">
        <v>1</v>
      </c>
      <c r="C1191" s="52"/>
      <c r="D1191" s="53"/>
      <c r="E1191" s="577"/>
      <c r="F1191" s="578"/>
      <c r="G1191" s="62"/>
      <c r="H1191" s="63">
        <f>G1191*E1191</f>
        <v>0</v>
      </c>
      <c r="I1191" s="676">
        <f>SUM(H1191:H1192)</f>
        <v>0</v>
      </c>
    </row>
    <row r="1192" spans="2:9" ht="15" thickBot="1" x14ac:dyDescent="0.25">
      <c r="B1192" s="150">
        <v>2</v>
      </c>
      <c r="C1192" s="65" t="s">
        <v>102</v>
      </c>
      <c r="D1192" s="66"/>
      <c r="E1192" s="581"/>
      <c r="F1192" s="581"/>
      <c r="G1192" s="67"/>
      <c r="H1192" s="68">
        <f>G1192*E1192</f>
        <v>0</v>
      </c>
      <c r="I1192" s="677"/>
    </row>
    <row r="1193" spans="2:9" ht="15.75" thickBot="1" x14ac:dyDescent="0.25">
      <c r="B1193" s="152"/>
      <c r="C1193" s="77" t="s">
        <v>109</v>
      </c>
      <c r="D1193" s="78"/>
      <c r="E1193" s="592"/>
      <c r="F1193" s="593"/>
      <c r="G1193" s="79"/>
      <c r="H1193" s="80" t="s">
        <v>102</v>
      </c>
      <c r="I1193" s="153">
        <f>I1173+I1184+I1187+I1191</f>
        <v>105108</v>
      </c>
    </row>
    <row r="1194" spans="2:9" x14ac:dyDescent="0.2">
      <c r="B1194" s="154"/>
      <c r="C1194" s="83"/>
      <c r="D1194" s="84"/>
      <c r="E1194" s="84" t="s">
        <v>110</v>
      </c>
      <c r="F1194" s="84"/>
      <c r="G1194" s="85"/>
      <c r="H1194" s="86"/>
      <c r="I1194" s="155"/>
    </row>
    <row r="1195" spans="2:9" x14ac:dyDescent="0.2">
      <c r="B1195" s="156"/>
      <c r="C1195" s="89"/>
      <c r="D1195" s="166"/>
      <c r="E1195" s="166"/>
      <c r="F1195" s="166"/>
      <c r="G1195" s="166"/>
      <c r="H1195" s="45"/>
      <c r="I1195" s="157"/>
    </row>
    <row r="1196" spans="2:9" x14ac:dyDescent="0.2">
      <c r="B1196" s="156"/>
      <c r="C1196" s="91"/>
      <c r="D1196" s="45"/>
      <c r="E1196" s="45"/>
      <c r="F1196" s="166"/>
      <c r="G1196" s="166"/>
      <c r="H1196" s="45"/>
      <c r="I1196" s="158"/>
    </row>
    <row r="1197" spans="2:9" x14ac:dyDescent="0.2">
      <c r="B1197" s="159"/>
      <c r="C1197" s="166"/>
      <c r="D1197" s="45"/>
      <c r="E1197" s="45"/>
      <c r="F1197" s="594" t="s">
        <v>111</v>
      </c>
      <c r="G1197" s="594"/>
      <c r="H1197" s="594"/>
      <c r="I1197" s="160"/>
    </row>
    <row r="1198" spans="2:9" x14ac:dyDescent="0.2">
      <c r="B1198" s="159"/>
      <c r="C1198" s="95"/>
      <c r="D1198" s="45"/>
      <c r="E1198" s="45"/>
      <c r="F1198" s="95"/>
      <c r="G1198" s="95"/>
      <c r="H1198" s="95"/>
      <c r="I1198" s="158"/>
    </row>
    <row r="1199" spans="2:9" ht="15.75" thickBot="1" x14ac:dyDescent="0.25">
      <c r="B1199" s="161"/>
      <c r="C1199" s="162" t="s">
        <v>112</v>
      </c>
      <c r="D1199" s="162"/>
      <c r="E1199" s="162"/>
      <c r="F1199" s="674" t="s">
        <v>113</v>
      </c>
      <c r="G1199" s="675"/>
      <c r="H1199" s="675"/>
      <c r="I1199" s="163"/>
    </row>
    <row r="1201" spans="2:9" ht="15" thickBot="1" x14ac:dyDescent="0.25"/>
    <row r="1202" spans="2:9" ht="15.75" x14ac:dyDescent="0.2">
      <c r="B1202" s="130"/>
      <c r="C1202" s="131"/>
      <c r="D1202" s="659" t="s">
        <v>0</v>
      </c>
      <c r="E1202" s="660"/>
      <c r="F1202" s="660"/>
      <c r="G1202" s="660"/>
      <c r="H1202" s="660"/>
      <c r="I1202" s="661"/>
    </row>
    <row r="1203" spans="2:9" ht="15.75" x14ac:dyDescent="0.2">
      <c r="B1203" s="132"/>
      <c r="C1203" s="34"/>
      <c r="D1203" s="558"/>
      <c r="E1203" s="662"/>
      <c r="F1203" s="662"/>
      <c r="G1203" s="662"/>
      <c r="H1203" s="662"/>
      <c r="I1203" s="663"/>
    </row>
    <row r="1204" spans="2:9" ht="15.75" x14ac:dyDescent="0.2">
      <c r="B1204" s="132"/>
      <c r="C1204" s="34"/>
      <c r="D1204" s="558"/>
      <c r="E1204" s="664"/>
      <c r="F1204" s="664"/>
      <c r="G1204" s="664"/>
      <c r="H1204" s="664"/>
      <c r="I1204" s="663"/>
    </row>
    <row r="1205" spans="2:9" ht="15.75" x14ac:dyDescent="0.2">
      <c r="B1205" s="132"/>
      <c r="C1205" s="34"/>
      <c r="D1205" s="35" t="s">
        <v>81</v>
      </c>
      <c r="E1205" s="125"/>
      <c r="F1205" s="125"/>
      <c r="G1205" s="125"/>
      <c r="H1205" s="125"/>
      <c r="I1205" s="133"/>
    </row>
    <row r="1206" spans="2:9" ht="15.75" x14ac:dyDescent="0.2">
      <c r="B1206" s="132"/>
      <c r="C1206" s="34"/>
      <c r="D1206" s="35" t="s">
        <v>82</v>
      </c>
      <c r="E1206" s="125"/>
      <c r="F1206" s="125"/>
      <c r="G1206" s="125"/>
      <c r="H1206" s="125"/>
      <c r="I1206" s="133"/>
    </row>
    <row r="1207" spans="2:9" ht="21" thickBot="1" x14ac:dyDescent="0.25">
      <c r="B1207" s="134"/>
      <c r="C1207" s="38"/>
      <c r="D1207" s="39" t="s">
        <v>83</v>
      </c>
      <c r="E1207" s="40"/>
      <c r="F1207" s="40"/>
      <c r="G1207" s="40"/>
      <c r="H1207" s="40"/>
      <c r="I1207" s="135"/>
    </row>
    <row r="1208" spans="2:9" ht="15" x14ac:dyDescent="0.25">
      <c r="B1208" s="136" t="s">
        <v>84</v>
      </c>
      <c r="C1208" s="118">
        <v>2.13</v>
      </c>
      <c r="D1208" s="166"/>
      <c r="E1208" s="166"/>
      <c r="F1208" s="166"/>
      <c r="G1208" s="166"/>
      <c r="H1208" s="45"/>
      <c r="I1208" s="137"/>
    </row>
    <row r="1209" spans="2:9" ht="15" thickBot="1" x14ac:dyDescent="0.25">
      <c r="B1209" s="138" t="s">
        <v>85</v>
      </c>
      <c r="C1209" s="562" t="s">
        <v>300</v>
      </c>
      <c r="D1209" s="562"/>
      <c r="E1209" s="562"/>
      <c r="F1209" s="562"/>
      <c r="G1209" s="562"/>
      <c r="H1209" s="562"/>
      <c r="I1209" s="665"/>
    </row>
    <row r="1210" spans="2:9" ht="15.75" thickBot="1" x14ac:dyDescent="0.25">
      <c r="B1210" s="666" t="s">
        <v>86</v>
      </c>
      <c r="C1210" s="556"/>
      <c r="D1210" s="556"/>
      <c r="E1210" s="556"/>
      <c r="F1210" s="556"/>
      <c r="G1210" s="556"/>
      <c r="H1210" s="556"/>
      <c r="I1210" s="667"/>
    </row>
    <row r="1211" spans="2:9" x14ac:dyDescent="0.2">
      <c r="B1211" s="655" t="s">
        <v>87</v>
      </c>
      <c r="C1211" s="567" t="s">
        <v>324</v>
      </c>
      <c r="D1211" s="568"/>
      <c r="E1211" s="568"/>
      <c r="F1211" s="571" t="s">
        <v>88</v>
      </c>
      <c r="G1211" s="573" t="s">
        <v>34</v>
      </c>
      <c r="H1211" s="571" t="s">
        <v>158</v>
      </c>
      <c r="I1211" s="575" t="s">
        <v>350</v>
      </c>
    </row>
    <row r="1212" spans="2:9" ht="15" thickBot="1" x14ac:dyDescent="0.25">
      <c r="B1212" s="656"/>
      <c r="C1212" s="657"/>
      <c r="D1212" s="658"/>
      <c r="E1212" s="658"/>
      <c r="F1212" s="572"/>
      <c r="G1212" s="574"/>
      <c r="H1212" s="572"/>
      <c r="I1212" s="576"/>
    </row>
    <row r="1213" spans="2:9" ht="15" thickBot="1" x14ac:dyDescent="0.25">
      <c r="B1213" s="48" t="s">
        <v>90</v>
      </c>
      <c r="C1213" s="49" t="s">
        <v>91</v>
      </c>
      <c r="D1213" s="49" t="s">
        <v>92</v>
      </c>
      <c r="E1213" s="49" t="s">
        <v>2</v>
      </c>
      <c r="F1213" s="49" t="s">
        <v>93</v>
      </c>
      <c r="G1213" s="49" t="s">
        <v>94</v>
      </c>
      <c r="H1213" s="49" t="s">
        <v>95</v>
      </c>
      <c r="I1213" s="50" t="s">
        <v>96</v>
      </c>
    </row>
    <row r="1214" spans="2:9" x14ac:dyDescent="0.2">
      <c r="B1214" s="139">
        <v>1</v>
      </c>
      <c r="C1214" s="52" t="s">
        <v>150</v>
      </c>
      <c r="D1214" s="53" t="s">
        <v>153</v>
      </c>
      <c r="E1214" s="100">
        <v>1</v>
      </c>
      <c r="F1214" s="126">
        <v>0</v>
      </c>
      <c r="G1214" s="113">
        <v>21000</v>
      </c>
      <c r="H1214" s="57">
        <f t="shared" ref="H1214:H1223" si="58">(E1214*G1214)+(E1214*G1214*F1214)</f>
        <v>21000</v>
      </c>
      <c r="I1214" s="678">
        <f>SUM(H1214:H1223)</f>
        <v>38453</v>
      </c>
    </row>
    <row r="1215" spans="2:9" x14ac:dyDescent="0.2">
      <c r="B1215" s="139">
        <v>2</v>
      </c>
      <c r="C1215" s="52" t="s">
        <v>151</v>
      </c>
      <c r="D1215" s="58" t="s">
        <v>26</v>
      </c>
      <c r="E1215" s="105">
        <v>3</v>
      </c>
      <c r="F1215" s="126">
        <v>0.05</v>
      </c>
      <c r="G1215" s="113">
        <v>1900</v>
      </c>
      <c r="H1215" s="57">
        <f t="shared" si="58"/>
        <v>5985</v>
      </c>
      <c r="I1215" s="679"/>
    </row>
    <row r="1216" spans="2:9" ht="24" x14ac:dyDescent="0.2">
      <c r="B1216" s="139">
        <v>3</v>
      </c>
      <c r="C1216" s="52" t="s">
        <v>205</v>
      </c>
      <c r="D1216" s="58" t="s">
        <v>153</v>
      </c>
      <c r="E1216" s="105">
        <v>1</v>
      </c>
      <c r="F1216" s="126">
        <v>0</v>
      </c>
      <c r="G1216" s="113">
        <v>1600</v>
      </c>
      <c r="H1216" s="57">
        <f t="shared" si="58"/>
        <v>1600</v>
      </c>
      <c r="I1216" s="679"/>
    </row>
    <row r="1217" spans="2:9" ht="24" x14ac:dyDescent="0.2">
      <c r="B1217" s="139">
        <v>4</v>
      </c>
      <c r="C1217" s="52" t="s">
        <v>199</v>
      </c>
      <c r="D1217" s="58" t="s">
        <v>153</v>
      </c>
      <c r="E1217" s="105">
        <v>1</v>
      </c>
      <c r="F1217" s="126">
        <v>0.05</v>
      </c>
      <c r="G1217" s="56">
        <v>5500</v>
      </c>
      <c r="H1217" s="57">
        <f t="shared" si="58"/>
        <v>5775</v>
      </c>
      <c r="I1217" s="679"/>
    </row>
    <row r="1218" spans="2:9" ht="24" x14ac:dyDescent="0.2">
      <c r="B1218" s="139">
        <v>5</v>
      </c>
      <c r="C1218" s="52" t="s">
        <v>200</v>
      </c>
      <c r="D1218" s="58" t="s">
        <v>153</v>
      </c>
      <c r="E1218" s="105">
        <v>2</v>
      </c>
      <c r="F1218" s="126">
        <v>0</v>
      </c>
      <c r="G1218" s="56">
        <v>1100</v>
      </c>
      <c r="H1218" s="57">
        <f t="shared" si="58"/>
        <v>2200</v>
      </c>
      <c r="I1218" s="679"/>
    </row>
    <row r="1219" spans="2:9" ht="36" x14ac:dyDescent="0.2">
      <c r="B1219" s="139">
        <v>6</v>
      </c>
      <c r="C1219" s="52" t="s">
        <v>201</v>
      </c>
      <c r="D1219" s="58" t="s">
        <v>153</v>
      </c>
      <c r="E1219" s="105">
        <v>2</v>
      </c>
      <c r="F1219" s="126">
        <v>0</v>
      </c>
      <c r="G1219" s="56">
        <v>600</v>
      </c>
      <c r="H1219" s="57">
        <f t="shared" si="58"/>
        <v>1200</v>
      </c>
      <c r="I1219" s="679"/>
    </row>
    <row r="1220" spans="2:9" x14ac:dyDescent="0.2">
      <c r="B1220" s="139">
        <v>7</v>
      </c>
      <c r="C1220" s="52" t="s">
        <v>152</v>
      </c>
      <c r="D1220" s="58" t="s">
        <v>144</v>
      </c>
      <c r="E1220" s="105">
        <v>0.03</v>
      </c>
      <c r="F1220" s="129">
        <v>0.05</v>
      </c>
      <c r="G1220" s="56">
        <v>22000</v>
      </c>
      <c r="H1220" s="57">
        <f t="shared" si="58"/>
        <v>693</v>
      </c>
      <c r="I1220" s="679"/>
    </row>
    <row r="1221" spans="2:9" x14ac:dyDescent="0.2">
      <c r="B1221" s="140">
        <v>8</v>
      </c>
      <c r="C1221" s="141"/>
      <c r="D1221" s="114"/>
      <c r="E1221" s="142"/>
      <c r="F1221" s="143"/>
      <c r="G1221" s="144"/>
      <c r="H1221" s="145">
        <f t="shared" si="58"/>
        <v>0</v>
      </c>
      <c r="I1221" s="679"/>
    </row>
    <row r="1222" spans="2:9" x14ac:dyDescent="0.2">
      <c r="B1222" s="146">
        <v>9</v>
      </c>
      <c r="C1222" s="119"/>
      <c r="D1222" s="116"/>
      <c r="E1222" s="120"/>
      <c r="F1222" s="147"/>
      <c r="G1222" s="121"/>
      <c r="H1222" s="145">
        <f t="shared" si="58"/>
        <v>0</v>
      </c>
      <c r="I1222" s="679"/>
    </row>
    <row r="1223" spans="2:9" ht="15" thickBot="1" x14ac:dyDescent="0.25">
      <c r="B1223" s="146">
        <v>10</v>
      </c>
      <c r="C1223" s="119"/>
      <c r="D1223" s="116"/>
      <c r="E1223" s="120"/>
      <c r="F1223" s="147"/>
      <c r="G1223" s="121"/>
      <c r="H1223" s="117">
        <f t="shared" si="58"/>
        <v>0</v>
      </c>
      <c r="I1223" s="680"/>
    </row>
    <row r="1224" spans="2:9" ht="15.75" thickBot="1" x14ac:dyDescent="0.25">
      <c r="B1224" s="148" t="s">
        <v>90</v>
      </c>
      <c r="C1224" s="115" t="s">
        <v>97</v>
      </c>
      <c r="D1224" s="115" t="s">
        <v>92</v>
      </c>
      <c r="E1224" s="681" t="s">
        <v>2</v>
      </c>
      <c r="F1224" s="682"/>
      <c r="G1224" s="115" t="s">
        <v>98</v>
      </c>
      <c r="H1224" s="115" t="s">
        <v>99</v>
      </c>
      <c r="I1224" s="149" t="s">
        <v>96</v>
      </c>
    </row>
    <row r="1225" spans="2:9" ht="48" x14ac:dyDescent="0.2">
      <c r="B1225" s="139">
        <v>1</v>
      </c>
      <c r="C1225" s="52" t="s">
        <v>149</v>
      </c>
      <c r="D1225" s="53" t="s">
        <v>101</v>
      </c>
      <c r="E1225" s="584">
        <v>1.6521111111111109</v>
      </c>
      <c r="F1225" s="585"/>
      <c r="G1225" s="62">
        <v>31550</v>
      </c>
      <c r="H1225" s="63">
        <f>G1225*E1225</f>
        <v>52124.10555555555</v>
      </c>
      <c r="I1225" s="676">
        <f>SUM(H1225:H1226)</f>
        <v>52124.10555555555</v>
      </c>
    </row>
    <row r="1226" spans="2:9" ht="15" thickBot="1" x14ac:dyDescent="0.25">
      <c r="B1226" s="150">
        <v>2</v>
      </c>
      <c r="C1226" s="65" t="s">
        <v>102</v>
      </c>
      <c r="D1226" s="66"/>
      <c r="E1226" s="581"/>
      <c r="F1226" s="581"/>
      <c r="G1226" s="67"/>
      <c r="H1226" s="68">
        <f>G1226*E1226</f>
        <v>0</v>
      </c>
      <c r="I1226" s="677"/>
    </row>
    <row r="1227" spans="2:9" ht="15.75" thickBot="1" x14ac:dyDescent="0.25">
      <c r="B1227" s="151" t="s">
        <v>90</v>
      </c>
      <c r="C1227" s="61" t="s">
        <v>103</v>
      </c>
      <c r="D1227" s="165" t="s">
        <v>92</v>
      </c>
      <c r="E1227" s="586" t="s">
        <v>2</v>
      </c>
      <c r="F1227" s="587"/>
      <c r="G1227" s="168" t="s">
        <v>94</v>
      </c>
      <c r="H1227" s="61" t="s">
        <v>95</v>
      </c>
      <c r="I1227" s="149" t="s">
        <v>96</v>
      </c>
    </row>
    <row r="1228" spans="2:9" ht="23.45" customHeight="1" thickBot="1" x14ac:dyDescent="0.25">
      <c r="B1228" s="139">
        <v>1</v>
      </c>
      <c r="C1228" s="52" t="s">
        <v>104</v>
      </c>
      <c r="D1228" s="53" t="s">
        <v>352</v>
      </c>
      <c r="E1228" s="588">
        <v>0.05</v>
      </c>
      <c r="F1228" s="589"/>
      <c r="G1228" s="57">
        <f>I1225</f>
        <v>52124.10555555555</v>
      </c>
      <c r="H1228" s="71">
        <f>E1228*G1228</f>
        <v>2606.2052777777776</v>
      </c>
      <c r="I1228" s="676">
        <f>SUM(H1228:H1230)</f>
        <v>2606.2052777777776</v>
      </c>
    </row>
    <row r="1229" spans="2:9" ht="15.75" thickBot="1" x14ac:dyDescent="0.25">
      <c r="B1229" s="150">
        <v>2</v>
      </c>
      <c r="C1229" s="72"/>
      <c r="D1229" s="58"/>
      <c r="E1229" s="588"/>
      <c r="F1229" s="589"/>
      <c r="G1229" s="57"/>
      <c r="H1229" s="71">
        <f t="shared" ref="H1229:H1230" si="59">E1229*G1229</f>
        <v>0</v>
      </c>
      <c r="I1229" s="677"/>
    </row>
    <row r="1230" spans="2:9" ht="15.75" thickBot="1" x14ac:dyDescent="0.25">
      <c r="B1230" s="150">
        <v>3</v>
      </c>
      <c r="C1230" s="74"/>
      <c r="D1230" s="58"/>
      <c r="E1230" s="590"/>
      <c r="F1230" s="591"/>
      <c r="G1230" s="75"/>
      <c r="H1230" s="71">
        <f t="shared" si="59"/>
        <v>0</v>
      </c>
      <c r="I1230" s="677"/>
    </row>
    <row r="1231" spans="2:9" ht="15.75" thickBot="1" x14ac:dyDescent="0.25">
      <c r="B1231" s="151" t="s">
        <v>90</v>
      </c>
      <c r="C1231" s="61" t="s">
        <v>106</v>
      </c>
      <c r="D1231" s="61" t="s">
        <v>92</v>
      </c>
      <c r="E1231" s="582" t="s">
        <v>2</v>
      </c>
      <c r="F1231" s="583"/>
      <c r="G1231" s="61" t="s">
        <v>94</v>
      </c>
      <c r="H1231" s="61" t="s">
        <v>99</v>
      </c>
      <c r="I1231" s="149" t="s">
        <v>96</v>
      </c>
    </row>
    <row r="1232" spans="2:9" x14ac:dyDescent="0.2">
      <c r="B1232" s="139">
        <v>1</v>
      </c>
      <c r="C1232" s="52"/>
      <c r="D1232" s="53"/>
      <c r="E1232" s="577"/>
      <c r="F1232" s="578"/>
      <c r="G1232" s="62"/>
      <c r="H1232" s="63">
        <f>G1232*E1232</f>
        <v>0</v>
      </c>
      <c r="I1232" s="676">
        <f>SUM(H1232:H1233)</f>
        <v>0</v>
      </c>
    </row>
    <row r="1233" spans="2:9" ht="15" thickBot="1" x14ac:dyDescent="0.25">
      <c r="B1233" s="150">
        <v>2</v>
      </c>
      <c r="C1233" s="65" t="s">
        <v>102</v>
      </c>
      <c r="D1233" s="66"/>
      <c r="E1233" s="581"/>
      <c r="F1233" s="581"/>
      <c r="G1233" s="67"/>
      <c r="H1233" s="68">
        <f>G1233*E1233</f>
        <v>0</v>
      </c>
      <c r="I1233" s="677"/>
    </row>
    <row r="1234" spans="2:9" ht="15.75" thickBot="1" x14ac:dyDescent="0.25">
      <c r="B1234" s="152"/>
      <c r="C1234" s="77" t="s">
        <v>109</v>
      </c>
      <c r="D1234" s="78"/>
      <c r="E1234" s="592"/>
      <c r="F1234" s="593"/>
      <c r="G1234" s="79"/>
      <c r="H1234" s="80" t="s">
        <v>102</v>
      </c>
      <c r="I1234" s="153">
        <f>I1214+I1225+I1228+I1232</f>
        <v>93183.310833333322</v>
      </c>
    </row>
    <row r="1235" spans="2:9" x14ac:dyDescent="0.2">
      <c r="B1235" s="154"/>
      <c r="C1235" s="83"/>
      <c r="D1235" s="84"/>
      <c r="E1235" s="84" t="s">
        <v>110</v>
      </c>
      <c r="F1235" s="84"/>
      <c r="G1235" s="85"/>
      <c r="H1235" s="86"/>
      <c r="I1235" s="155"/>
    </row>
    <row r="1236" spans="2:9" x14ac:dyDescent="0.2">
      <c r="B1236" s="156"/>
      <c r="C1236" s="89"/>
      <c r="D1236" s="166"/>
      <c r="E1236" s="166"/>
      <c r="F1236" s="166"/>
      <c r="G1236" s="166"/>
      <c r="H1236" s="45"/>
      <c r="I1236" s="157"/>
    </row>
    <row r="1237" spans="2:9" x14ac:dyDescent="0.2">
      <c r="B1237" s="156"/>
      <c r="C1237" s="91"/>
      <c r="D1237" s="45"/>
      <c r="E1237" s="45"/>
      <c r="F1237" s="166"/>
      <c r="G1237" s="166"/>
      <c r="H1237" s="45"/>
      <c r="I1237" s="158"/>
    </row>
    <row r="1238" spans="2:9" x14ac:dyDescent="0.2">
      <c r="B1238" s="159"/>
      <c r="C1238" s="166"/>
      <c r="D1238" s="45"/>
      <c r="E1238" s="45"/>
      <c r="F1238" s="594" t="s">
        <v>111</v>
      </c>
      <c r="G1238" s="594"/>
      <c r="H1238" s="594"/>
      <c r="I1238" s="160"/>
    </row>
    <row r="1239" spans="2:9" x14ac:dyDescent="0.2">
      <c r="B1239" s="159"/>
      <c r="C1239" s="95"/>
      <c r="D1239" s="45"/>
      <c r="E1239" s="45"/>
      <c r="F1239" s="95"/>
      <c r="G1239" s="95"/>
      <c r="H1239" s="95"/>
      <c r="I1239" s="158"/>
    </row>
    <row r="1240" spans="2:9" ht="15.75" thickBot="1" x14ac:dyDescent="0.25">
      <c r="B1240" s="161"/>
      <c r="C1240" s="162" t="s">
        <v>112</v>
      </c>
      <c r="D1240" s="162"/>
      <c r="E1240" s="162"/>
      <c r="F1240" s="674" t="s">
        <v>113</v>
      </c>
      <c r="G1240" s="675"/>
      <c r="H1240" s="675"/>
      <c r="I1240" s="163"/>
    </row>
    <row r="1242" spans="2:9" ht="15" thickBot="1" x14ac:dyDescent="0.25"/>
    <row r="1243" spans="2:9" ht="15.75" x14ac:dyDescent="0.2">
      <c r="B1243" s="130"/>
      <c r="C1243" s="131"/>
      <c r="D1243" s="659" t="s">
        <v>0</v>
      </c>
      <c r="E1243" s="660"/>
      <c r="F1243" s="660"/>
      <c r="G1243" s="660"/>
      <c r="H1243" s="660"/>
      <c r="I1243" s="661"/>
    </row>
    <row r="1244" spans="2:9" ht="15.75" x14ac:dyDescent="0.2">
      <c r="B1244" s="132"/>
      <c r="C1244" s="34"/>
      <c r="D1244" s="558"/>
      <c r="E1244" s="662"/>
      <c r="F1244" s="662"/>
      <c r="G1244" s="662"/>
      <c r="H1244" s="662"/>
      <c r="I1244" s="663"/>
    </row>
    <row r="1245" spans="2:9" ht="15.75" x14ac:dyDescent="0.2">
      <c r="B1245" s="132"/>
      <c r="C1245" s="34"/>
      <c r="D1245" s="558"/>
      <c r="E1245" s="664"/>
      <c r="F1245" s="664"/>
      <c r="G1245" s="664"/>
      <c r="H1245" s="664"/>
      <c r="I1245" s="663"/>
    </row>
    <row r="1246" spans="2:9" ht="15.75" x14ac:dyDescent="0.2">
      <c r="B1246" s="132"/>
      <c r="C1246" s="34"/>
      <c r="D1246" s="35" t="s">
        <v>81</v>
      </c>
      <c r="E1246" s="125"/>
      <c r="F1246" s="125"/>
      <c r="G1246" s="125"/>
      <c r="H1246" s="125"/>
      <c r="I1246" s="133"/>
    </row>
    <row r="1247" spans="2:9" ht="15.75" x14ac:dyDescent="0.2">
      <c r="B1247" s="132"/>
      <c r="C1247" s="34"/>
      <c r="D1247" s="35" t="s">
        <v>82</v>
      </c>
      <c r="E1247" s="125"/>
      <c r="F1247" s="125"/>
      <c r="G1247" s="125"/>
      <c r="H1247" s="125"/>
      <c r="I1247" s="133"/>
    </row>
    <row r="1248" spans="2:9" ht="21" thickBot="1" x14ac:dyDescent="0.25">
      <c r="B1248" s="134"/>
      <c r="C1248" s="38"/>
      <c r="D1248" s="39" t="s">
        <v>83</v>
      </c>
      <c r="E1248" s="40"/>
      <c r="F1248" s="40"/>
      <c r="G1248" s="40"/>
      <c r="H1248" s="40"/>
      <c r="I1248" s="135"/>
    </row>
    <row r="1249" spans="2:9" ht="15" x14ac:dyDescent="0.25">
      <c r="B1249" s="136" t="s">
        <v>84</v>
      </c>
      <c r="C1249" s="118">
        <v>2.14</v>
      </c>
      <c r="D1249" s="166"/>
      <c r="E1249" s="166"/>
      <c r="F1249" s="166"/>
      <c r="G1249" s="166"/>
      <c r="H1249" s="45"/>
      <c r="I1249" s="137"/>
    </row>
    <row r="1250" spans="2:9" ht="15" thickBot="1" x14ac:dyDescent="0.25">
      <c r="B1250" s="138" t="s">
        <v>85</v>
      </c>
      <c r="C1250" s="562" t="s">
        <v>300</v>
      </c>
      <c r="D1250" s="562"/>
      <c r="E1250" s="562"/>
      <c r="F1250" s="562"/>
      <c r="G1250" s="562"/>
      <c r="H1250" s="562"/>
      <c r="I1250" s="665"/>
    </row>
    <row r="1251" spans="2:9" ht="15.75" thickBot="1" x14ac:dyDescent="0.25">
      <c r="B1251" s="666" t="s">
        <v>86</v>
      </c>
      <c r="C1251" s="556"/>
      <c r="D1251" s="556"/>
      <c r="E1251" s="556"/>
      <c r="F1251" s="556"/>
      <c r="G1251" s="556"/>
      <c r="H1251" s="556"/>
      <c r="I1251" s="667"/>
    </row>
    <row r="1252" spans="2:9" ht="23.25" customHeight="1" x14ac:dyDescent="0.2">
      <c r="B1252" s="655" t="s">
        <v>87</v>
      </c>
      <c r="C1252" s="567" t="s">
        <v>325</v>
      </c>
      <c r="D1252" s="568"/>
      <c r="E1252" s="568"/>
      <c r="F1252" s="571" t="s">
        <v>88</v>
      </c>
      <c r="G1252" s="573" t="s">
        <v>34</v>
      </c>
      <c r="H1252" s="571" t="s">
        <v>158</v>
      </c>
      <c r="I1252" s="575" t="s">
        <v>350</v>
      </c>
    </row>
    <row r="1253" spans="2:9" ht="18.75" customHeight="1" thickBot="1" x14ac:dyDescent="0.25">
      <c r="B1253" s="656"/>
      <c r="C1253" s="657"/>
      <c r="D1253" s="658"/>
      <c r="E1253" s="658"/>
      <c r="F1253" s="572"/>
      <c r="G1253" s="574"/>
      <c r="H1253" s="572"/>
      <c r="I1253" s="576"/>
    </row>
    <row r="1254" spans="2:9" ht="15" thickBot="1" x14ac:dyDescent="0.25">
      <c r="B1254" s="48" t="s">
        <v>90</v>
      </c>
      <c r="C1254" s="49" t="s">
        <v>91</v>
      </c>
      <c r="D1254" s="49" t="s">
        <v>92</v>
      </c>
      <c r="E1254" s="49" t="s">
        <v>2</v>
      </c>
      <c r="F1254" s="49" t="s">
        <v>93</v>
      </c>
      <c r="G1254" s="49" t="s">
        <v>94</v>
      </c>
      <c r="H1254" s="49" t="s">
        <v>95</v>
      </c>
      <c r="I1254" s="50" t="s">
        <v>96</v>
      </c>
    </row>
    <row r="1255" spans="2:9" ht="24" x14ac:dyDescent="0.2">
      <c r="B1255" s="139">
        <v>1</v>
      </c>
      <c r="C1255" s="52" t="s">
        <v>406</v>
      </c>
      <c r="D1255" s="53" t="s">
        <v>153</v>
      </c>
      <c r="E1255" s="100">
        <v>1</v>
      </c>
      <c r="F1255" s="126">
        <v>0</v>
      </c>
      <c r="G1255" s="113">
        <v>2544560</v>
      </c>
      <c r="H1255" s="57">
        <f t="shared" ref="H1255:H1265" si="60">(E1255*G1255)+(E1255*G1255*F1255)</f>
        <v>2544560</v>
      </c>
      <c r="I1255" s="678">
        <f>SUM(H1255:H1265)</f>
        <v>3031130</v>
      </c>
    </row>
    <row r="1256" spans="2:9" ht="36" x14ac:dyDescent="0.2">
      <c r="B1256" s="139">
        <v>2</v>
      </c>
      <c r="C1256" s="52" t="s">
        <v>407</v>
      </c>
      <c r="D1256" s="53" t="s">
        <v>26</v>
      </c>
      <c r="E1256" s="100">
        <v>3</v>
      </c>
      <c r="F1256" s="126">
        <v>0.05</v>
      </c>
      <c r="G1256" s="113">
        <v>19000</v>
      </c>
      <c r="H1256" s="57">
        <f t="shared" si="60"/>
        <v>59850</v>
      </c>
      <c r="I1256" s="679"/>
    </row>
    <row r="1257" spans="2:9" x14ac:dyDescent="0.2">
      <c r="B1257" s="139">
        <v>3</v>
      </c>
      <c r="C1257" s="52" t="s">
        <v>408</v>
      </c>
      <c r="D1257" s="58" t="s">
        <v>26</v>
      </c>
      <c r="E1257" s="105">
        <v>3</v>
      </c>
      <c r="F1257" s="126">
        <v>0.05</v>
      </c>
      <c r="G1257" s="113">
        <v>12000</v>
      </c>
      <c r="H1257" s="57">
        <f t="shared" si="60"/>
        <v>37800</v>
      </c>
      <c r="I1257" s="679"/>
    </row>
    <row r="1258" spans="2:9" x14ac:dyDescent="0.2">
      <c r="B1258" s="139">
        <v>4</v>
      </c>
      <c r="C1258" s="52" t="s">
        <v>213</v>
      </c>
      <c r="D1258" s="58" t="s">
        <v>409</v>
      </c>
      <c r="E1258" s="105">
        <v>3</v>
      </c>
      <c r="F1258" s="126">
        <v>0</v>
      </c>
      <c r="G1258" s="113">
        <v>6000</v>
      </c>
      <c r="H1258" s="57">
        <f t="shared" si="60"/>
        <v>18000</v>
      </c>
      <c r="I1258" s="679"/>
    </row>
    <row r="1259" spans="2:9" x14ac:dyDescent="0.2">
      <c r="B1259" s="139">
        <v>5</v>
      </c>
      <c r="C1259" s="52" t="s">
        <v>410</v>
      </c>
      <c r="D1259" s="58" t="s">
        <v>411</v>
      </c>
      <c r="E1259" s="105">
        <v>0.2</v>
      </c>
      <c r="F1259" s="126">
        <v>0.05</v>
      </c>
      <c r="G1259" s="56">
        <v>44000</v>
      </c>
      <c r="H1259" s="57">
        <f t="shared" si="60"/>
        <v>9240</v>
      </c>
      <c r="I1259" s="679"/>
    </row>
    <row r="1260" spans="2:9" x14ac:dyDescent="0.2">
      <c r="B1260" s="139">
        <v>6</v>
      </c>
      <c r="C1260" s="52" t="s">
        <v>412</v>
      </c>
      <c r="D1260" s="58" t="s">
        <v>411</v>
      </c>
      <c r="E1260" s="105">
        <v>0.2</v>
      </c>
      <c r="F1260" s="126">
        <v>0</v>
      </c>
      <c r="G1260" s="56">
        <v>70000</v>
      </c>
      <c r="H1260" s="57">
        <f t="shared" si="60"/>
        <v>14000</v>
      </c>
      <c r="I1260" s="679"/>
    </row>
    <row r="1261" spans="2:9" x14ac:dyDescent="0.2">
      <c r="B1261" s="139">
        <v>7</v>
      </c>
      <c r="C1261" s="52" t="s">
        <v>413</v>
      </c>
      <c r="D1261" s="58" t="s">
        <v>153</v>
      </c>
      <c r="E1261" s="105">
        <v>3</v>
      </c>
      <c r="F1261" s="126">
        <v>0</v>
      </c>
      <c r="G1261" s="56">
        <v>2000</v>
      </c>
      <c r="H1261" s="57">
        <f t="shared" si="60"/>
        <v>6000</v>
      </c>
      <c r="I1261" s="679"/>
    </row>
    <row r="1262" spans="2:9" x14ac:dyDescent="0.2">
      <c r="B1262" s="139">
        <v>8</v>
      </c>
      <c r="C1262" s="52" t="s">
        <v>414</v>
      </c>
      <c r="D1262" s="58" t="s">
        <v>153</v>
      </c>
      <c r="E1262" s="105">
        <v>0.2</v>
      </c>
      <c r="F1262" s="129">
        <v>0.05</v>
      </c>
      <c r="G1262" s="56">
        <v>48000</v>
      </c>
      <c r="H1262" s="57">
        <f t="shared" si="60"/>
        <v>10080</v>
      </c>
      <c r="I1262" s="679"/>
    </row>
    <row r="1263" spans="2:9" x14ac:dyDescent="0.2">
      <c r="B1263" s="139">
        <v>9</v>
      </c>
      <c r="C1263" s="141" t="s">
        <v>415</v>
      </c>
      <c r="D1263" s="114" t="s">
        <v>26</v>
      </c>
      <c r="E1263" s="142">
        <v>3</v>
      </c>
      <c r="F1263" s="143">
        <v>0.05</v>
      </c>
      <c r="G1263" s="144">
        <v>15000</v>
      </c>
      <c r="H1263" s="145">
        <f t="shared" si="60"/>
        <v>47250</v>
      </c>
      <c r="I1263" s="679"/>
    </row>
    <row r="1264" spans="2:9" x14ac:dyDescent="0.2">
      <c r="B1264" s="139">
        <v>10</v>
      </c>
      <c r="C1264" s="119" t="s">
        <v>416</v>
      </c>
      <c r="D1264" s="116" t="s">
        <v>130</v>
      </c>
      <c r="E1264" s="120">
        <v>0.6</v>
      </c>
      <c r="F1264" s="147">
        <v>0.05</v>
      </c>
      <c r="G1264" s="121">
        <v>45000</v>
      </c>
      <c r="H1264" s="145">
        <f t="shared" si="60"/>
        <v>28350</v>
      </c>
      <c r="I1264" s="679"/>
    </row>
    <row r="1265" spans="2:10" ht="15" thickBot="1" x14ac:dyDescent="0.25">
      <c r="B1265" s="139">
        <v>11</v>
      </c>
      <c r="C1265" s="119" t="s">
        <v>417</v>
      </c>
      <c r="D1265" s="116" t="s">
        <v>418</v>
      </c>
      <c r="E1265" s="120">
        <v>1</v>
      </c>
      <c r="F1265" s="147">
        <v>0</v>
      </c>
      <c r="G1265" s="121">
        <v>256000</v>
      </c>
      <c r="H1265" s="117">
        <f t="shared" si="60"/>
        <v>256000</v>
      </c>
      <c r="I1265" s="680"/>
    </row>
    <row r="1266" spans="2:10" ht="15.75" thickBot="1" x14ac:dyDescent="0.25">
      <c r="B1266" s="148" t="s">
        <v>90</v>
      </c>
      <c r="C1266" s="115" t="s">
        <v>97</v>
      </c>
      <c r="D1266" s="115" t="s">
        <v>92</v>
      </c>
      <c r="E1266" s="681" t="s">
        <v>2</v>
      </c>
      <c r="F1266" s="682"/>
      <c r="G1266" s="115" t="s">
        <v>98</v>
      </c>
      <c r="H1266" s="115" t="s">
        <v>99</v>
      </c>
      <c r="I1266" s="149" t="s">
        <v>96</v>
      </c>
    </row>
    <row r="1267" spans="2:10" ht="48" x14ac:dyDescent="0.2">
      <c r="B1267" s="139">
        <v>1</v>
      </c>
      <c r="C1267" s="52" t="s">
        <v>149</v>
      </c>
      <c r="D1267" s="53" t="s">
        <v>101</v>
      </c>
      <c r="E1267" s="584">
        <v>1.6521111111111109</v>
      </c>
      <c r="F1267" s="585"/>
      <c r="G1267" s="62">
        <v>31550</v>
      </c>
      <c r="H1267" s="63">
        <f>G1267*E1267</f>
        <v>52124.10555555555</v>
      </c>
      <c r="I1267" s="676">
        <f>SUM(H1267:H1268)</f>
        <v>52124.10555555555</v>
      </c>
    </row>
    <row r="1268" spans="2:10" ht="15" thickBot="1" x14ac:dyDescent="0.25">
      <c r="B1268" s="150">
        <v>2</v>
      </c>
      <c r="C1268" s="65" t="s">
        <v>102</v>
      </c>
      <c r="D1268" s="66"/>
      <c r="E1268" s="581"/>
      <c r="F1268" s="581"/>
      <c r="G1268" s="67"/>
      <c r="H1268" s="68">
        <f>G1268*E1268</f>
        <v>0</v>
      </c>
      <c r="I1268" s="677"/>
    </row>
    <row r="1269" spans="2:10" ht="15.75" thickBot="1" x14ac:dyDescent="0.25">
      <c r="B1269" s="151" t="s">
        <v>90</v>
      </c>
      <c r="C1269" s="61" t="s">
        <v>103</v>
      </c>
      <c r="D1269" s="165" t="s">
        <v>92</v>
      </c>
      <c r="E1269" s="586" t="s">
        <v>2</v>
      </c>
      <c r="F1269" s="587"/>
      <c r="G1269" s="168" t="s">
        <v>94</v>
      </c>
      <c r="H1269" s="61" t="s">
        <v>95</v>
      </c>
      <c r="I1269" s="149" t="s">
        <v>96</v>
      </c>
    </row>
    <row r="1270" spans="2:10" ht="23.45" customHeight="1" thickBot="1" x14ac:dyDescent="0.25">
      <c r="B1270" s="139">
        <v>1</v>
      </c>
      <c r="C1270" s="52" t="s">
        <v>104</v>
      </c>
      <c r="D1270" s="53" t="s">
        <v>352</v>
      </c>
      <c r="E1270" s="588">
        <v>0.05</v>
      </c>
      <c r="F1270" s="589"/>
      <c r="G1270" s="57">
        <f>I1267</f>
        <v>52124.10555555555</v>
      </c>
      <c r="H1270" s="71">
        <f>E1270*G1270</f>
        <v>2606.2052777777776</v>
      </c>
      <c r="I1270" s="676">
        <f>SUM(H1270:H1272)</f>
        <v>2606.2052777777776</v>
      </c>
    </row>
    <row r="1271" spans="2:10" ht="15.75" thickBot="1" x14ac:dyDescent="0.25">
      <c r="B1271" s="150">
        <v>2</v>
      </c>
      <c r="C1271" s="72"/>
      <c r="D1271" s="58"/>
      <c r="E1271" s="588"/>
      <c r="F1271" s="589"/>
      <c r="G1271" s="57"/>
      <c r="H1271" s="71">
        <f t="shared" ref="H1271:H1272" si="61">E1271*G1271</f>
        <v>0</v>
      </c>
      <c r="I1271" s="677"/>
    </row>
    <row r="1272" spans="2:10" ht="15.75" thickBot="1" x14ac:dyDescent="0.25">
      <c r="B1272" s="150">
        <v>3</v>
      </c>
      <c r="C1272" s="74"/>
      <c r="D1272" s="58"/>
      <c r="E1272" s="590"/>
      <c r="F1272" s="591"/>
      <c r="G1272" s="75"/>
      <c r="H1272" s="71">
        <f t="shared" si="61"/>
        <v>0</v>
      </c>
      <c r="I1272" s="677"/>
    </row>
    <row r="1273" spans="2:10" ht="15.75" thickBot="1" x14ac:dyDescent="0.25">
      <c r="B1273" s="151" t="s">
        <v>90</v>
      </c>
      <c r="C1273" s="61" t="s">
        <v>106</v>
      </c>
      <c r="D1273" s="61" t="s">
        <v>92</v>
      </c>
      <c r="E1273" s="582" t="s">
        <v>2</v>
      </c>
      <c r="F1273" s="583"/>
      <c r="G1273" s="61" t="s">
        <v>94</v>
      </c>
      <c r="H1273" s="61" t="s">
        <v>99</v>
      </c>
      <c r="I1273" s="149" t="s">
        <v>96</v>
      </c>
    </row>
    <row r="1274" spans="2:10" x14ac:dyDescent="0.2">
      <c r="B1274" s="139">
        <v>1</v>
      </c>
      <c r="C1274" s="52"/>
      <c r="D1274" s="53"/>
      <c r="E1274" s="577"/>
      <c r="F1274" s="578"/>
      <c r="G1274" s="62"/>
      <c r="H1274" s="63">
        <f>G1274*E1274</f>
        <v>0</v>
      </c>
      <c r="I1274" s="676">
        <f>SUM(H1274:H1275)</f>
        <v>0</v>
      </c>
    </row>
    <row r="1275" spans="2:10" ht="15" thickBot="1" x14ac:dyDescent="0.25">
      <c r="B1275" s="150">
        <v>2</v>
      </c>
      <c r="C1275" s="65" t="s">
        <v>102</v>
      </c>
      <c r="D1275" s="66"/>
      <c r="E1275" s="581"/>
      <c r="F1275" s="581"/>
      <c r="G1275" s="67"/>
      <c r="H1275" s="68">
        <f>G1275*E1275</f>
        <v>0</v>
      </c>
      <c r="I1275" s="677"/>
    </row>
    <row r="1276" spans="2:10" ht="15.75" thickBot="1" x14ac:dyDescent="0.25">
      <c r="B1276" s="152"/>
      <c r="C1276" s="77" t="s">
        <v>109</v>
      </c>
      <c r="D1276" s="78"/>
      <c r="E1276" s="592"/>
      <c r="F1276" s="593"/>
      <c r="G1276" s="79"/>
      <c r="H1276" s="80" t="s">
        <v>102</v>
      </c>
      <c r="I1276" s="153">
        <f>I1255+I1267+I1270+I1274</f>
        <v>3085860.3108333335</v>
      </c>
      <c r="J1276" s="127"/>
    </row>
    <row r="1277" spans="2:10" x14ac:dyDescent="0.2">
      <c r="B1277" s="154"/>
      <c r="C1277" s="83"/>
      <c r="D1277" s="84"/>
      <c r="E1277" s="84" t="s">
        <v>110</v>
      </c>
      <c r="F1277" s="84"/>
      <c r="G1277" s="85"/>
      <c r="H1277" s="86"/>
      <c r="I1277" s="155"/>
    </row>
    <row r="1278" spans="2:10" x14ac:dyDescent="0.2">
      <c r="B1278" s="156"/>
      <c r="C1278" s="89"/>
      <c r="D1278" s="166"/>
      <c r="E1278" s="166"/>
      <c r="F1278" s="166"/>
      <c r="G1278" s="166"/>
      <c r="H1278" s="45"/>
      <c r="I1278" s="157"/>
    </row>
    <row r="1279" spans="2:10" x14ac:dyDescent="0.2">
      <c r="B1279" s="156"/>
      <c r="C1279" s="91"/>
      <c r="D1279" s="45"/>
      <c r="E1279" s="45"/>
      <c r="F1279" s="166"/>
      <c r="G1279" s="166"/>
      <c r="H1279" s="45"/>
      <c r="I1279" s="158"/>
    </row>
    <row r="1280" spans="2:10" x14ac:dyDescent="0.2">
      <c r="B1280" s="159"/>
      <c r="C1280" s="166"/>
      <c r="D1280" s="45"/>
      <c r="E1280" s="45"/>
      <c r="F1280" s="594" t="s">
        <v>111</v>
      </c>
      <c r="G1280" s="594"/>
      <c r="H1280" s="594"/>
      <c r="I1280" s="160"/>
    </row>
    <row r="1281" spans="2:9" x14ac:dyDescent="0.2">
      <c r="B1281" s="159"/>
      <c r="C1281" s="95"/>
      <c r="D1281" s="45"/>
      <c r="E1281" s="45"/>
      <c r="F1281" s="95"/>
      <c r="G1281" s="95"/>
      <c r="H1281" s="95"/>
      <c r="I1281" s="158"/>
    </row>
    <row r="1282" spans="2:9" ht="15.75" thickBot="1" x14ac:dyDescent="0.25">
      <c r="B1282" s="161"/>
      <c r="C1282" s="162" t="s">
        <v>112</v>
      </c>
      <c r="D1282" s="162"/>
      <c r="E1282" s="162"/>
      <c r="F1282" s="674" t="s">
        <v>113</v>
      </c>
      <c r="G1282" s="675"/>
      <c r="H1282" s="675"/>
      <c r="I1282" s="163"/>
    </row>
    <row r="1284" spans="2:9" ht="15" thickBot="1" x14ac:dyDescent="0.25"/>
    <row r="1285" spans="2:9" ht="15.75" x14ac:dyDescent="0.2">
      <c r="B1285" s="130"/>
      <c r="C1285" s="131"/>
      <c r="D1285" s="659" t="s">
        <v>0</v>
      </c>
      <c r="E1285" s="660"/>
      <c r="F1285" s="660"/>
      <c r="G1285" s="660"/>
      <c r="H1285" s="660"/>
      <c r="I1285" s="661"/>
    </row>
    <row r="1286" spans="2:9" ht="15.75" x14ac:dyDescent="0.2">
      <c r="B1286" s="132"/>
      <c r="C1286" s="34"/>
      <c r="D1286" s="558"/>
      <c r="E1286" s="662"/>
      <c r="F1286" s="662"/>
      <c r="G1286" s="662"/>
      <c r="H1286" s="662"/>
      <c r="I1286" s="663"/>
    </row>
    <row r="1287" spans="2:9" ht="15.75" x14ac:dyDescent="0.2">
      <c r="B1287" s="132"/>
      <c r="C1287" s="34"/>
      <c r="D1287" s="558"/>
      <c r="E1287" s="664"/>
      <c r="F1287" s="664"/>
      <c r="G1287" s="664"/>
      <c r="H1287" s="664"/>
      <c r="I1287" s="663"/>
    </row>
    <row r="1288" spans="2:9" ht="15.75" x14ac:dyDescent="0.2">
      <c r="B1288" s="132"/>
      <c r="C1288" s="34"/>
      <c r="D1288" s="35" t="s">
        <v>81</v>
      </c>
      <c r="E1288" s="125"/>
      <c r="F1288" s="125"/>
      <c r="G1288" s="125"/>
      <c r="H1288" s="125"/>
      <c r="I1288" s="133"/>
    </row>
    <row r="1289" spans="2:9" ht="15.75" x14ac:dyDescent="0.2">
      <c r="B1289" s="132"/>
      <c r="C1289" s="34"/>
      <c r="D1289" s="35" t="s">
        <v>82</v>
      </c>
      <c r="E1289" s="125"/>
      <c r="F1289" s="125"/>
      <c r="G1289" s="125"/>
      <c r="H1289" s="125"/>
      <c r="I1289" s="133"/>
    </row>
    <row r="1290" spans="2:9" ht="21" thickBot="1" x14ac:dyDescent="0.25">
      <c r="B1290" s="134"/>
      <c r="C1290" s="38"/>
      <c r="D1290" s="39" t="s">
        <v>83</v>
      </c>
      <c r="E1290" s="40"/>
      <c r="F1290" s="40"/>
      <c r="G1290" s="40"/>
      <c r="H1290" s="40"/>
      <c r="I1290" s="135"/>
    </row>
    <row r="1291" spans="2:9" ht="15" x14ac:dyDescent="0.25">
      <c r="B1291" s="136" t="s">
        <v>84</v>
      </c>
      <c r="C1291" s="118">
        <v>2.15</v>
      </c>
      <c r="D1291" s="166"/>
      <c r="E1291" s="166"/>
      <c r="F1291" s="166"/>
      <c r="G1291" s="166"/>
      <c r="H1291" s="45"/>
      <c r="I1291" s="137"/>
    </row>
    <row r="1292" spans="2:9" ht="15" thickBot="1" x14ac:dyDescent="0.25">
      <c r="B1292" s="138" t="s">
        <v>85</v>
      </c>
      <c r="C1292" s="562" t="s">
        <v>300</v>
      </c>
      <c r="D1292" s="562"/>
      <c r="E1292" s="562"/>
      <c r="F1292" s="562"/>
      <c r="G1292" s="562"/>
      <c r="H1292" s="562"/>
      <c r="I1292" s="665"/>
    </row>
    <row r="1293" spans="2:9" ht="15.75" thickBot="1" x14ac:dyDescent="0.25">
      <c r="B1293" s="666" t="s">
        <v>86</v>
      </c>
      <c r="C1293" s="556"/>
      <c r="D1293" s="556"/>
      <c r="E1293" s="556"/>
      <c r="F1293" s="556"/>
      <c r="G1293" s="556"/>
      <c r="H1293" s="556"/>
      <c r="I1293" s="667"/>
    </row>
    <row r="1294" spans="2:9" ht="29.25" customHeight="1" x14ac:dyDescent="0.2">
      <c r="B1294" s="655" t="s">
        <v>87</v>
      </c>
      <c r="C1294" s="567" t="s">
        <v>326</v>
      </c>
      <c r="D1294" s="568"/>
      <c r="E1294" s="568"/>
      <c r="F1294" s="571" t="s">
        <v>88</v>
      </c>
      <c r="G1294" s="573" t="s">
        <v>34</v>
      </c>
      <c r="H1294" s="571" t="s">
        <v>158</v>
      </c>
      <c r="I1294" s="575" t="s">
        <v>350</v>
      </c>
    </row>
    <row r="1295" spans="2:9" ht="15" thickBot="1" x14ac:dyDescent="0.25">
      <c r="B1295" s="656"/>
      <c r="C1295" s="657"/>
      <c r="D1295" s="658"/>
      <c r="E1295" s="658"/>
      <c r="F1295" s="572"/>
      <c r="G1295" s="574"/>
      <c r="H1295" s="572"/>
      <c r="I1295" s="576"/>
    </row>
    <row r="1296" spans="2:9" ht="15" thickBot="1" x14ac:dyDescent="0.25">
      <c r="B1296" s="48" t="s">
        <v>90</v>
      </c>
      <c r="C1296" s="49" t="s">
        <v>91</v>
      </c>
      <c r="D1296" s="49" t="s">
        <v>92</v>
      </c>
      <c r="E1296" s="49" t="s">
        <v>2</v>
      </c>
      <c r="F1296" s="49" t="s">
        <v>93</v>
      </c>
      <c r="G1296" s="49" t="s">
        <v>94</v>
      </c>
      <c r="H1296" s="49" t="s">
        <v>95</v>
      </c>
      <c r="I1296" s="50" t="s">
        <v>96</v>
      </c>
    </row>
    <row r="1297" spans="2:9" ht="24" x14ac:dyDescent="0.2">
      <c r="B1297" s="139">
        <v>1</v>
      </c>
      <c r="C1297" s="52" t="s">
        <v>419</v>
      </c>
      <c r="D1297" s="53" t="s">
        <v>153</v>
      </c>
      <c r="E1297" s="100">
        <v>1</v>
      </c>
      <c r="F1297" s="126">
        <v>0</v>
      </c>
      <c r="G1297" s="113">
        <v>1916485</v>
      </c>
      <c r="H1297" s="57">
        <f t="shared" ref="H1297:H1307" si="62">(E1297*G1297)+(E1297*G1297*F1297)</f>
        <v>1916485</v>
      </c>
      <c r="I1297" s="678">
        <f>SUM(H1297:H1307)</f>
        <v>2403055</v>
      </c>
    </row>
    <row r="1298" spans="2:9" ht="36" x14ac:dyDescent="0.2">
      <c r="B1298" s="139">
        <v>2</v>
      </c>
      <c r="C1298" s="52" t="s">
        <v>407</v>
      </c>
      <c r="D1298" s="53" t="s">
        <v>26</v>
      </c>
      <c r="E1298" s="100">
        <v>3</v>
      </c>
      <c r="F1298" s="126">
        <v>0.05</v>
      </c>
      <c r="G1298" s="113">
        <v>19000</v>
      </c>
      <c r="H1298" s="57">
        <f t="shared" si="62"/>
        <v>59850</v>
      </c>
      <c r="I1298" s="679"/>
    </row>
    <row r="1299" spans="2:9" x14ac:dyDescent="0.2">
      <c r="B1299" s="139">
        <v>3</v>
      </c>
      <c r="C1299" s="52" t="s">
        <v>408</v>
      </c>
      <c r="D1299" s="58" t="s">
        <v>26</v>
      </c>
      <c r="E1299" s="105">
        <v>3</v>
      </c>
      <c r="F1299" s="126">
        <v>0.05</v>
      </c>
      <c r="G1299" s="113">
        <v>12000</v>
      </c>
      <c r="H1299" s="57">
        <f t="shared" si="62"/>
        <v>37800</v>
      </c>
      <c r="I1299" s="679"/>
    </row>
    <row r="1300" spans="2:9" x14ac:dyDescent="0.2">
      <c r="B1300" s="139">
        <v>4</v>
      </c>
      <c r="C1300" s="52" t="s">
        <v>213</v>
      </c>
      <c r="D1300" s="58" t="s">
        <v>409</v>
      </c>
      <c r="E1300" s="105">
        <v>3</v>
      </c>
      <c r="F1300" s="126">
        <v>0</v>
      </c>
      <c r="G1300" s="113">
        <v>6000</v>
      </c>
      <c r="H1300" s="57">
        <f t="shared" si="62"/>
        <v>18000</v>
      </c>
      <c r="I1300" s="679"/>
    </row>
    <row r="1301" spans="2:9" x14ac:dyDescent="0.2">
      <c r="B1301" s="139">
        <v>5</v>
      </c>
      <c r="C1301" s="52" t="s">
        <v>410</v>
      </c>
      <c r="D1301" s="58" t="s">
        <v>411</v>
      </c>
      <c r="E1301" s="105">
        <v>0.2</v>
      </c>
      <c r="F1301" s="126">
        <v>0.05</v>
      </c>
      <c r="G1301" s="56">
        <v>44000</v>
      </c>
      <c r="H1301" s="57">
        <f t="shared" si="62"/>
        <v>9240</v>
      </c>
      <c r="I1301" s="679"/>
    </row>
    <row r="1302" spans="2:9" x14ac:dyDescent="0.2">
      <c r="B1302" s="139">
        <v>6</v>
      </c>
      <c r="C1302" s="52" t="s">
        <v>412</v>
      </c>
      <c r="D1302" s="58" t="s">
        <v>411</v>
      </c>
      <c r="E1302" s="105">
        <v>0.2</v>
      </c>
      <c r="F1302" s="126">
        <v>0</v>
      </c>
      <c r="G1302" s="56">
        <v>70000</v>
      </c>
      <c r="H1302" s="57">
        <f t="shared" si="62"/>
        <v>14000</v>
      </c>
      <c r="I1302" s="679"/>
    </row>
    <row r="1303" spans="2:9" x14ac:dyDescent="0.2">
      <c r="B1303" s="139">
        <v>7</v>
      </c>
      <c r="C1303" s="52" t="s">
        <v>413</v>
      </c>
      <c r="D1303" s="58" t="s">
        <v>153</v>
      </c>
      <c r="E1303" s="105">
        <v>3</v>
      </c>
      <c r="F1303" s="126">
        <v>0</v>
      </c>
      <c r="G1303" s="56">
        <v>2000</v>
      </c>
      <c r="H1303" s="57">
        <f t="shared" si="62"/>
        <v>6000</v>
      </c>
      <c r="I1303" s="679"/>
    </row>
    <row r="1304" spans="2:9" x14ac:dyDescent="0.2">
      <c r="B1304" s="139">
        <v>8</v>
      </c>
      <c r="C1304" s="52" t="s">
        <v>414</v>
      </c>
      <c r="D1304" s="58" t="s">
        <v>153</v>
      </c>
      <c r="E1304" s="105">
        <v>0.2</v>
      </c>
      <c r="F1304" s="129">
        <v>0.05</v>
      </c>
      <c r="G1304" s="56">
        <v>48000</v>
      </c>
      <c r="H1304" s="57">
        <f t="shared" si="62"/>
        <v>10080</v>
      </c>
      <c r="I1304" s="679"/>
    </row>
    <row r="1305" spans="2:9" x14ac:dyDescent="0.2">
      <c r="B1305" s="139">
        <v>9</v>
      </c>
      <c r="C1305" s="141" t="s">
        <v>415</v>
      </c>
      <c r="D1305" s="114" t="s">
        <v>26</v>
      </c>
      <c r="E1305" s="142">
        <v>3</v>
      </c>
      <c r="F1305" s="143">
        <v>0.05</v>
      </c>
      <c r="G1305" s="144">
        <v>15000</v>
      </c>
      <c r="H1305" s="145">
        <f t="shared" si="62"/>
        <v>47250</v>
      </c>
      <c r="I1305" s="679"/>
    </row>
    <row r="1306" spans="2:9" x14ac:dyDescent="0.2">
      <c r="B1306" s="139">
        <v>10</v>
      </c>
      <c r="C1306" s="119" t="s">
        <v>416</v>
      </c>
      <c r="D1306" s="116" t="s">
        <v>130</v>
      </c>
      <c r="E1306" s="120">
        <v>0.6</v>
      </c>
      <c r="F1306" s="147">
        <v>0.05</v>
      </c>
      <c r="G1306" s="121">
        <v>45000</v>
      </c>
      <c r="H1306" s="145">
        <f t="shared" si="62"/>
        <v>28350</v>
      </c>
      <c r="I1306" s="679"/>
    </row>
    <row r="1307" spans="2:9" ht="15" thickBot="1" x14ac:dyDescent="0.25">
      <c r="B1307" s="139">
        <v>11</v>
      </c>
      <c r="C1307" s="119" t="s">
        <v>417</v>
      </c>
      <c r="D1307" s="116" t="s">
        <v>418</v>
      </c>
      <c r="E1307" s="120">
        <v>1</v>
      </c>
      <c r="F1307" s="147">
        <v>0</v>
      </c>
      <c r="G1307" s="121">
        <v>256000</v>
      </c>
      <c r="H1307" s="117">
        <f t="shared" si="62"/>
        <v>256000</v>
      </c>
      <c r="I1307" s="680"/>
    </row>
    <row r="1308" spans="2:9" ht="15.75" thickBot="1" x14ac:dyDescent="0.25">
      <c r="B1308" s="148" t="s">
        <v>90</v>
      </c>
      <c r="C1308" s="115" t="s">
        <v>97</v>
      </c>
      <c r="D1308" s="115" t="s">
        <v>92</v>
      </c>
      <c r="E1308" s="681" t="s">
        <v>2</v>
      </c>
      <c r="F1308" s="682"/>
      <c r="G1308" s="115" t="s">
        <v>98</v>
      </c>
      <c r="H1308" s="115" t="s">
        <v>99</v>
      </c>
      <c r="I1308" s="149" t="s">
        <v>96</v>
      </c>
    </row>
    <row r="1309" spans="2:9" ht="48" x14ac:dyDescent="0.2">
      <c r="B1309" s="139">
        <v>1</v>
      </c>
      <c r="C1309" s="52" t="s">
        <v>149</v>
      </c>
      <c r="D1309" s="53" t="s">
        <v>101</v>
      </c>
      <c r="E1309" s="584">
        <v>1.6521111111111109</v>
      </c>
      <c r="F1309" s="585"/>
      <c r="G1309" s="62">
        <v>31550</v>
      </c>
      <c r="H1309" s="63">
        <f>G1309*E1309</f>
        <v>52124.10555555555</v>
      </c>
      <c r="I1309" s="676">
        <f>SUM(H1309:H1310)</f>
        <v>52124.10555555555</v>
      </c>
    </row>
    <row r="1310" spans="2:9" ht="15" thickBot="1" x14ac:dyDescent="0.25">
      <c r="B1310" s="150">
        <v>2</v>
      </c>
      <c r="C1310" s="65" t="s">
        <v>102</v>
      </c>
      <c r="D1310" s="66"/>
      <c r="E1310" s="581"/>
      <c r="F1310" s="581"/>
      <c r="G1310" s="67"/>
      <c r="H1310" s="68">
        <f>G1310*E1310</f>
        <v>0</v>
      </c>
      <c r="I1310" s="677"/>
    </row>
    <row r="1311" spans="2:9" ht="15.75" thickBot="1" x14ac:dyDescent="0.25">
      <c r="B1311" s="151" t="s">
        <v>90</v>
      </c>
      <c r="C1311" s="61" t="s">
        <v>103</v>
      </c>
      <c r="D1311" s="165" t="s">
        <v>92</v>
      </c>
      <c r="E1311" s="586" t="s">
        <v>2</v>
      </c>
      <c r="F1311" s="587"/>
      <c r="G1311" s="168" t="s">
        <v>94</v>
      </c>
      <c r="H1311" s="61" t="s">
        <v>95</v>
      </c>
      <c r="I1311" s="149" t="s">
        <v>96</v>
      </c>
    </row>
    <row r="1312" spans="2:9" ht="23.45" customHeight="1" thickBot="1" x14ac:dyDescent="0.25">
      <c r="B1312" s="139">
        <v>1</v>
      </c>
      <c r="C1312" s="52" t="s">
        <v>104</v>
      </c>
      <c r="D1312" s="53" t="s">
        <v>352</v>
      </c>
      <c r="E1312" s="588">
        <v>0.05</v>
      </c>
      <c r="F1312" s="589"/>
      <c r="G1312" s="57">
        <f>I1309</f>
        <v>52124.10555555555</v>
      </c>
      <c r="H1312" s="71">
        <f>E1312*G1312</f>
        <v>2606.2052777777776</v>
      </c>
      <c r="I1312" s="676">
        <f>SUM(H1312:H1314)</f>
        <v>2606.2052777777776</v>
      </c>
    </row>
    <row r="1313" spans="2:9" ht="15.75" thickBot="1" x14ac:dyDescent="0.25">
      <c r="B1313" s="150">
        <v>2</v>
      </c>
      <c r="C1313" s="72"/>
      <c r="D1313" s="58"/>
      <c r="E1313" s="588"/>
      <c r="F1313" s="589"/>
      <c r="G1313" s="57"/>
      <c r="H1313" s="71">
        <f t="shared" ref="H1313:H1314" si="63">E1313*G1313</f>
        <v>0</v>
      </c>
      <c r="I1313" s="677"/>
    </row>
    <row r="1314" spans="2:9" ht="15.75" thickBot="1" x14ac:dyDescent="0.25">
      <c r="B1314" s="150">
        <v>3</v>
      </c>
      <c r="C1314" s="74"/>
      <c r="D1314" s="58"/>
      <c r="E1314" s="590"/>
      <c r="F1314" s="591"/>
      <c r="G1314" s="75"/>
      <c r="H1314" s="71">
        <f t="shared" si="63"/>
        <v>0</v>
      </c>
      <c r="I1314" s="677"/>
    </row>
    <row r="1315" spans="2:9" ht="15.75" thickBot="1" x14ac:dyDescent="0.25">
      <c r="B1315" s="151" t="s">
        <v>90</v>
      </c>
      <c r="C1315" s="61" t="s">
        <v>106</v>
      </c>
      <c r="D1315" s="61" t="s">
        <v>92</v>
      </c>
      <c r="E1315" s="582" t="s">
        <v>2</v>
      </c>
      <c r="F1315" s="583"/>
      <c r="G1315" s="61" t="s">
        <v>94</v>
      </c>
      <c r="H1315" s="61" t="s">
        <v>99</v>
      </c>
      <c r="I1315" s="149" t="s">
        <v>96</v>
      </c>
    </row>
    <row r="1316" spans="2:9" x14ac:dyDescent="0.2">
      <c r="B1316" s="139">
        <v>1</v>
      </c>
      <c r="C1316" s="52"/>
      <c r="D1316" s="53"/>
      <c r="E1316" s="577"/>
      <c r="F1316" s="578"/>
      <c r="G1316" s="62"/>
      <c r="H1316" s="63">
        <f>G1316*E1316</f>
        <v>0</v>
      </c>
      <c r="I1316" s="676">
        <f>SUM(H1316:H1317)</f>
        <v>0</v>
      </c>
    </row>
    <row r="1317" spans="2:9" ht="15" thickBot="1" x14ac:dyDescent="0.25">
      <c r="B1317" s="150">
        <v>2</v>
      </c>
      <c r="C1317" s="65" t="s">
        <v>102</v>
      </c>
      <c r="D1317" s="66"/>
      <c r="E1317" s="581"/>
      <c r="F1317" s="581"/>
      <c r="G1317" s="67"/>
      <c r="H1317" s="68">
        <f>G1317*E1317</f>
        <v>0</v>
      </c>
      <c r="I1317" s="677"/>
    </row>
    <row r="1318" spans="2:9" ht="15.75" thickBot="1" x14ac:dyDescent="0.25">
      <c r="B1318" s="152"/>
      <c r="C1318" s="77" t="s">
        <v>109</v>
      </c>
      <c r="D1318" s="78"/>
      <c r="E1318" s="592"/>
      <c r="F1318" s="593"/>
      <c r="G1318" s="79"/>
      <c r="H1318" s="80" t="s">
        <v>102</v>
      </c>
      <c r="I1318" s="153">
        <f>I1297+I1309+I1312+I1316</f>
        <v>2457785.3108333335</v>
      </c>
    </row>
    <row r="1319" spans="2:9" x14ac:dyDescent="0.2">
      <c r="B1319" s="154"/>
      <c r="C1319" s="83"/>
      <c r="D1319" s="84"/>
      <c r="E1319" s="84" t="s">
        <v>110</v>
      </c>
      <c r="F1319" s="84"/>
      <c r="G1319" s="85"/>
      <c r="H1319" s="86"/>
      <c r="I1319" s="155"/>
    </row>
    <row r="1320" spans="2:9" x14ac:dyDescent="0.2">
      <c r="B1320" s="156"/>
      <c r="C1320" s="89"/>
      <c r="D1320" s="166"/>
      <c r="E1320" s="166"/>
      <c r="F1320" s="166"/>
      <c r="G1320" s="166"/>
      <c r="H1320" s="45"/>
      <c r="I1320" s="157"/>
    </row>
    <row r="1321" spans="2:9" x14ac:dyDescent="0.2">
      <c r="B1321" s="156"/>
      <c r="C1321" s="91"/>
      <c r="D1321" s="45"/>
      <c r="E1321" s="45"/>
      <c r="F1321" s="166"/>
      <c r="G1321" s="166"/>
      <c r="H1321" s="45"/>
      <c r="I1321" s="158"/>
    </row>
    <row r="1322" spans="2:9" x14ac:dyDescent="0.2">
      <c r="B1322" s="159"/>
      <c r="C1322" s="166"/>
      <c r="D1322" s="45"/>
      <c r="E1322" s="45"/>
      <c r="F1322" s="594" t="s">
        <v>111</v>
      </c>
      <c r="G1322" s="594"/>
      <c r="H1322" s="594"/>
      <c r="I1322" s="160"/>
    </row>
    <row r="1323" spans="2:9" x14ac:dyDescent="0.2">
      <c r="B1323" s="159"/>
      <c r="C1323" s="95"/>
      <c r="D1323" s="45"/>
      <c r="E1323" s="45"/>
      <c r="F1323" s="95"/>
      <c r="G1323" s="95"/>
      <c r="H1323" s="95"/>
      <c r="I1323" s="158"/>
    </row>
    <row r="1324" spans="2:9" ht="15.75" thickBot="1" x14ac:dyDescent="0.25">
      <c r="B1324" s="161"/>
      <c r="C1324" s="162" t="s">
        <v>112</v>
      </c>
      <c r="D1324" s="162"/>
      <c r="E1324" s="162"/>
      <c r="F1324" s="674" t="s">
        <v>113</v>
      </c>
      <c r="G1324" s="675"/>
      <c r="H1324" s="675"/>
      <c r="I1324" s="163"/>
    </row>
    <row r="1326" spans="2:9" ht="15" thickBot="1" x14ac:dyDescent="0.25"/>
    <row r="1327" spans="2:9" ht="15.75" x14ac:dyDescent="0.2">
      <c r="B1327" s="130"/>
      <c r="C1327" s="131"/>
      <c r="D1327" s="659" t="s">
        <v>0</v>
      </c>
      <c r="E1327" s="660"/>
      <c r="F1327" s="660"/>
      <c r="G1327" s="660"/>
      <c r="H1327" s="660"/>
      <c r="I1327" s="661"/>
    </row>
    <row r="1328" spans="2:9" ht="15.75" x14ac:dyDescent="0.2">
      <c r="B1328" s="132"/>
      <c r="C1328" s="34"/>
      <c r="D1328" s="558"/>
      <c r="E1328" s="662"/>
      <c r="F1328" s="662"/>
      <c r="G1328" s="662"/>
      <c r="H1328" s="662"/>
      <c r="I1328" s="663"/>
    </row>
    <row r="1329" spans="2:9" ht="15.75" x14ac:dyDescent="0.2">
      <c r="B1329" s="132"/>
      <c r="C1329" s="34"/>
      <c r="D1329" s="558"/>
      <c r="E1329" s="664"/>
      <c r="F1329" s="664"/>
      <c r="G1329" s="664"/>
      <c r="H1329" s="664"/>
      <c r="I1329" s="663"/>
    </row>
    <row r="1330" spans="2:9" ht="15.75" x14ac:dyDescent="0.2">
      <c r="B1330" s="132"/>
      <c r="C1330" s="34"/>
      <c r="D1330" s="35" t="s">
        <v>81</v>
      </c>
      <c r="E1330" s="125"/>
      <c r="F1330" s="125"/>
      <c r="G1330" s="125"/>
      <c r="H1330" s="125"/>
      <c r="I1330" s="133"/>
    </row>
    <row r="1331" spans="2:9" ht="15.75" x14ac:dyDescent="0.2">
      <c r="B1331" s="132"/>
      <c r="C1331" s="34"/>
      <c r="D1331" s="35" t="s">
        <v>82</v>
      </c>
      <c r="E1331" s="125"/>
      <c r="F1331" s="125"/>
      <c r="G1331" s="125"/>
      <c r="H1331" s="125"/>
      <c r="I1331" s="133"/>
    </row>
    <row r="1332" spans="2:9" ht="21" thickBot="1" x14ac:dyDescent="0.25">
      <c r="B1332" s="134"/>
      <c r="C1332" s="38"/>
      <c r="D1332" s="39" t="s">
        <v>83</v>
      </c>
      <c r="E1332" s="40"/>
      <c r="F1332" s="40"/>
      <c r="G1332" s="40"/>
      <c r="H1332" s="40"/>
      <c r="I1332" s="135"/>
    </row>
    <row r="1333" spans="2:9" ht="15" x14ac:dyDescent="0.25">
      <c r="B1333" s="136" t="s">
        <v>84</v>
      </c>
      <c r="C1333" s="118">
        <v>2.16</v>
      </c>
      <c r="D1333" s="166"/>
      <c r="E1333" s="166"/>
      <c r="F1333" s="166"/>
      <c r="G1333" s="166"/>
      <c r="H1333" s="45"/>
      <c r="I1333" s="137"/>
    </row>
    <row r="1334" spans="2:9" ht="15" thickBot="1" x14ac:dyDescent="0.25">
      <c r="B1334" s="138" t="s">
        <v>85</v>
      </c>
      <c r="C1334" s="562" t="s">
        <v>300</v>
      </c>
      <c r="D1334" s="562"/>
      <c r="E1334" s="562"/>
      <c r="F1334" s="562"/>
      <c r="G1334" s="562"/>
      <c r="H1334" s="562"/>
      <c r="I1334" s="665"/>
    </row>
    <row r="1335" spans="2:9" ht="15.75" thickBot="1" x14ac:dyDescent="0.25">
      <c r="B1335" s="666" t="s">
        <v>86</v>
      </c>
      <c r="C1335" s="556"/>
      <c r="D1335" s="556"/>
      <c r="E1335" s="556"/>
      <c r="F1335" s="556"/>
      <c r="G1335" s="556"/>
      <c r="H1335" s="556"/>
      <c r="I1335" s="667"/>
    </row>
    <row r="1336" spans="2:9" ht="36" customHeight="1" x14ac:dyDescent="0.2">
      <c r="B1336" s="655" t="s">
        <v>87</v>
      </c>
      <c r="C1336" s="567" t="s">
        <v>327</v>
      </c>
      <c r="D1336" s="568"/>
      <c r="E1336" s="568"/>
      <c r="F1336" s="571" t="s">
        <v>88</v>
      </c>
      <c r="G1336" s="573" t="s">
        <v>34</v>
      </c>
      <c r="H1336" s="571" t="s">
        <v>158</v>
      </c>
      <c r="I1336" s="575" t="s">
        <v>350</v>
      </c>
    </row>
    <row r="1337" spans="2:9" ht="15" thickBot="1" x14ac:dyDescent="0.25">
      <c r="B1337" s="656"/>
      <c r="C1337" s="657"/>
      <c r="D1337" s="658"/>
      <c r="E1337" s="658"/>
      <c r="F1337" s="572"/>
      <c r="G1337" s="574"/>
      <c r="H1337" s="572"/>
      <c r="I1337" s="576"/>
    </row>
    <row r="1338" spans="2:9" ht="15" thickBot="1" x14ac:dyDescent="0.25">
      <c r="B1338" s="48" t="s">
        <v>90</v>
      </c>
      <c r="C1338" s="49" t="s">
        <v>91</v>
      </c>
      <c r="D1338" s="49" t="s">
        <v>92</v>
      </c>
      <c r="E1338" s="49" t="s">
        <v>2</v>
      </c>
      <c r="F1338" s="49" t="s">
        <v>93</v>
      </c>
      <c r="G1338" s="49" t="s">
        <v>94</v>
      </c>
      <c r="H1338" s="49" t="s">
        <v>95</v>
      </c>
      <c r="I1338" s="50" t="s">
        <v>96</v>
      </c>
    </row>
    <row r="1339" spans="2:9" x14ac:dyDescent="0.2">
      <c r="B1339" s="139">
        <v>1</v>
      </c>
      <c r="C1339" s="52" t="s">
        <v>420</v>
      </c>
      <c r="D1339" s="53" t="s">
        <v>153</v>
      </c>
      <c r="E1339" s="100">
        <v>1</v>
      </c>
      <c r="F1339" s="126">
        <v>0</v>
      </c>
      <c r="G1339" s="113">
        <v>3600</v>
      </c>
      <c r="H1339" s="57">
        <f t="shared" ref="H1339:H1349" si="64">(E1339*G1339)+(E1339*G1339*F1339)</f>
        <v>3600</v>
      </c>
      <c r="I1339" s="678">
        <f>SUM(H1339:H1349)</f>
        <v>3600</v>
      </c>
    </row>
    <row r="1340" spans="2:9" x14ac:dyDescent="0.2">
      <c r="B1340" s="139">
        <v>2</v>
      </c>
      <c r="C1340" s="52"/>
      <c r="D1340" s="53"/>
      <c r="E1340" s="100"/>
      <c r="F1340" s="126"/>
      <c r="G1340" s="113"/>
      <c r="H1340" s="57">
        <f t="shared" si="64"/>
        <v>0</v>
      </c>
      <c r="I1340" s="679"/>
    </row>
    <row r="1341" spans="2:9" x14ac:dyDescent="0.2">
      <c r="B1341" s="139">
        <v>3</v>
      </c>
      <c r="C1341" s="52"/>
      <c r="D1341" s="58"/>
      <c r="E1341" s="105"/>
      <c r="F1341" s="126"/>
      <c r="G1341" s="113"/>
      <c r="H1341" s="57">
        <f t="shared" si="64"/>
        <v>0</v>
      </c>
      <c r="I1341" s="679"/>
    </row>
    <row r="1342" spans="2:9" x14ac:dyDescent="0.2">
      <c r="B1342" s="139">
        <v>4</v>
      </c>
      <c r="C1342" s="52"/>
      <c r="D1342" s="58"/>
      <c r="E1342" s="105"/>
      <c r="F1342" s="126"/>
      <c r="G1342" s="113"/>
      <c r="H1342" s="57">
        <f t="shared" si="64"/>
        <v>0</v>
      </c>
      <c r="I1342" s="679"/>
    </row>
    <row r="1343" spans="2:9" x14ac:dyDescent="0.2">
      <c r="B1343" s="139">
        <v>5</v>
      </c>
      <c r="C1343" s="52"/>
      <c r="D1343" s="58"/>
      <c r="E1343" s="105"/>
      <c r="F1343" s="126"/>
      <c r="G1343" s="56"/>
      <c r="H1343" s="57">
        <f t="shared" si="64"/>
        <v>0</v>
      </c>
      <c r="I1343" s="679"/>
    </row>
    <row r="1344" spans="2:9" x14ac:dyDescent="0.2">
      <c r="B1344" s="139">
        <v>6</v>
      </c>
      <c r="C1344" s="52"/>
      <c r="D1344" s="58"/>
      <c r="E1344" s="105"/>
      <c r="F1344" s="126"/>
      <c r="G1344" s="56"/>
      <c r="H1344" s="57">
        <f t="shared" si="64"/>
        <v>0</v>
      </c>
      <c r="I1344" s="679"/>
    </row>
    <row r="1345" spans="2:9" x14ac:dyDescent="0.2">
      <c r="B1345" s="139">
        <v>7</v>
      </c>
      <c r="C1345" s="52"/>
      <c r="D1345" s="58"/>
      <c r="E1345" s="105"/>
      <c r="F1345" s="126"/>
      <c r="G1345" s="56"/>
      <c r="H1345" s="57">
        <f t="shared" si="64"/>
        <v>0</v>
      </c>
      <c r="I1345" s="679"/>
    </row>
    <row r="1346" spans="2:9" x14ac:dyDescent="0.2">
      <c r="B1346" s="139">
        <v>8</v>
      </c>
      <c r="C1346" s="52"/>
      <c r="D1346" s="58"/>
      <c r="E1346" s="105"/>
      <c r="F1346" s="129"/>
      <c r="G1346" s="56"/>
      <c r="H1346" s="57">
        <f t="shared" si="64"/>
        <v>0</v>
      </c>
      <c r="I1346" s="679"/>
    </row>
    <row r="1347" spans="2:9" x14ac:dyDescent="0.2">
      <c r="B1347" s="139">
        <v>9</v>
      </c>
      <c r="C1347" s="141"/>
      <c r="D1347" s="114"/>
      <c r="E1347" s="142"/>
      <c r="F1347" s="143"/>
      <c r="G1347" s="144"/>
      <c r="H1347" s="145">
        <f t="shared" si="64"/>
        <v>0</v>
      </c>
      <c r="I1347" s="679"/>
    </row>
    <row r="1348" spans="2:9" x14ac:dyDescent="0.2">
      <c r="B1348" s="139">
        <v>10</v>
      </c>
      <c r="C1348" s="119"/>
      <c r="D1348" s="116"/>
      <c r="E1348" s="120"/>
      <c r="F1348" s="147"/>
      <c r="G1348" s="121"/>
      <c r="H1348" s="145">
        <f t="shared" si="64"/>
        <v>0</v>
      </c>
      <c r="I1348" s="679"/>
    </row>
    <row r="1349" spans="2:9" ht="15" thickBot="1" x14ac:dyDescent="0.25">
      <c r="B1349" s="139">
        <v>11</v>
      </c>
      <c r="C1349" s="119"/>
      <c r="D1349" s="116"/>
      <c r="E1349" s="120"/>
      <c r="F1349" s="147"/>
      <c r="G1349" s="121"/>
      <c r="H1349" s="117">
        <f t="shared" si="64"/>
        <v>0</v>
      </c>
      <c r="I1349" s="680"/>
    </row>
    <row r="1350" spans="2:9" ht="15.75" thickBot="1" x14ac:dyDescent="0.25">
      <c r="B1350" s="148" t="s">
        <v>90</v>
      </c>
      <c r="C1350" s="115" t="s">
        <v>97</v>
      </c>
      <c r="D1350" s="115" t="s">
        <v>92</v>
      </c>
      <c r="E1350" s="681" t="s">
        <v>2</v>
      </c>
      <c r="F1350" s="682"/>
      <c r="G1350" s="115" t="s">
        <v>98</v>
      </c>
      <c r="H1350" s="115" t="s">
        <v>99</v>
      </c>
      <c r="I1350" s="149" t="s">
        <v>96</v>
      </c>
    </row>
    <row r="1351" spans="2:9" ht="36" x14ac:dyDescent="0.2">
      <c r="B1351" s="139">
        <v>1</v>
      </c>
      <c r="C1351" s="52" t="s">
        <v>100</v>
      </c>
      <c r="D1351" s="53" t="s">
        <v>101</v>
      </c>
      <c r="E1351" s="584">
        <v>8.2555555555555563E-2</v>
      </c>
      <c r="F1351" s="585"/>
      <c r="G1351" s="62">
        <v>28682</v>
      </c>
      <c r="H1351" s="63">
        <f>G1351*E1351</f>
        <v>2367.8584444444446</v>
      </c>
      <c r="I1351" s="676">
        <f>SUM(H1351:H1352)</f>
        <v>2367.8584444444446</v>
      </c>
    </row>
    <row r="1352" spans="2:9" ht="15" thickBot="1" x14ac:dyDescent="0.25">
      <c r="B1352" s="150">
        <v>2</v>
      </c>
      <c r="C1352" s="65" t="s">
        <v>102</v>
      </c>
      <c r="D1352" s="66"/>
      <c r="E1352" s="581"/>
      <c r="F1352" s="581"/>
      <c r="G1352" s="67"/>
      <c r="H1352" s="68">
        <f>G1352*E1352</f>
        <v>0</v>
      </c>
      <c r="I1352" s="677"/>
    </row>
    <row r="1353" spans="2:9" ht="15.75" thickBot="1" x14ac:dyDescent="0.25">
      <c r="B1353" s="151" t="s">
        <v>90</v>
      </c>
      <c r="C1353" s="61" t="s">
        <v>103</v>
      </c>
      <c r="D1353" s="165" t="s">
        <v>92</v>
      </c>
      <c r="E1353" s="586" t="s">
        <v>2</v>
      </c>
      <c r="F1353" s="587"/>
      <c r="G1353" s="168" t="s">
        <v>94</v>
      </c>
      <c r="H1353" s="61" t="s">
        <v>95</v>
      </c>
      <c r="I1353" s="149" t="s">
        <v>96</v>
      </c>
    </row>
    <row r="1354" spans="2:9" ht="23.45" customHeight="1" thickBot="1" x14ac:dyDescent="0.25">
      <c r="B1354" s="139">
        <v>1</v>
      </c>
      <c r="C1354" s="52" t="s">
        <v>104</v>
      </c>
      <c r="D1354" s="53" t="s">
        <v>352</v>
      </c>
      <c r="E1354" s="588">
        <v>0.05</v>
      </c>
      <c r="F1354" s="589"/>
      <c r="G1354" s="57">
        <f>I1351</f>
        <v>2367.8584444444446</v>
      </c>
      <c r="H1354" s="71">
        <f>E1354*G1354</f>
        <v>118.39292222222224</v>
      </c>
      <c r="I1354" s="676">
        <f>SUM(H1354:H1356)</f>
        <v>118.39292222222224</v>
      </c>
    </row>
    <row r="1355" spans="2:9" ht="15.75" thickBot="1" x14ac:dyDescent="0.25">
      <c r="B1355" s="150">
        <v>2</v>
      </c>
      <c r="C1355" s="72"/>
      <c r="D1355" s="58"/>
      <c r="E1355" s="588"/>
      <c r="F1355" s="589"/>
      <c r="G1355" s="57"/>
      <c r="H1355" s="71">
        <f t="shared" ref="H1355:H1356" si="65">E1355*G1355</f>
        <v>0</v>
      </c>
      <c r="I1355" s="677"/>
    </row>
    <row r="1356" spans="2:9" ht="15.75" thickBot="1" x14ac:dyDescent="0.25">
      <c r="B1356" s="150">
        <v>3</v>
      </c>
      <c r="C1356" s="74"/>
      <c r="D1356" s="58"/>
      <c r="E1356" s="590"/>
      <c r="F1356" s="591"/>
      <c r="G1356" s="75"/>
      <c r="H1356" s="71">
        <f t="shared" si="65"/>
        <v>0</v>
      </c>
      <c r="I1356" s="677"/>
    </row>
    <row r="1357" spans="2:9" ht="15.75" thickBot="1" x14ac:dyDescent="0.25">
      <c r="B1357" s="151" t="s">
        <v>90</v>
      </c>
      <c r="C1357" s="61" t="s">
        <v>106</v>
      </c>
      <c r="D1357" s="61" t="s">
        <v>92</v>
      </c>
      <c r="E1357" s="582" t="s">
        <v>2</v>
      </c>
      <c r="F1357" s="583"/>
      <c r="G1357" s="61" t="s">
        <v>94</v>
      </c>
      <c r="H1357" s="61" t="s">
        <v>99</v>
      </c>
      <c r="I1357" s="149" t="s">
        <v>96</v>
      </c>
    </row>
    <row r="1358" spans="2:9" x14ac:dyDescent="0.2">
      <c r="B1358" s="139">
        <v>1</v>
      </c>
      <c r="C1358" s="52"/>
      <c r="D1358" s="53"/>
      <c r="E1358" s="577"/>
      <c r="F1358" s="578"/>
      <c r="G1358" s="62"/>
      <c r="H1358" s="63">
        <f>G1358*E1358</f>
        <v>0</v>
      </c>
      <c r="I1358" s="676">
        <f>SUM(H1358:H1359)</f>
        <v>0</v>
      </c>
    </row>
    <row r="1359" spans="2:9" ht="15" thickBot="1" x14ac:dyDescent="0.25">
      <c r="B1359" s="150">
        <v>2</v>
      </c>
      <c r="C1359" s="65" t="s">
        <v>102</v>
      </c>
      <c r="D1359" s="66"/>
      <c r="E1359" s="581"/>
      <c r="F1359" s="581"/>
      <c r="G1359" s="67"/>
      <c r="H1359" s="68">
        <f>G1359*E1359</f>
        <v>0</v>
      </c>
      <c r="I1359" s="677"/>
    </row>
    <row r="1360" spans="2:9" ht="15.75" thickBot="1" x14ac:dyDescent="0.25">
      <c r="B1360" s="152"/>
      <c r="C1360" s="77" t="s">
        <v>109</v>
      </c>
      <c r="D1360" s="78"/>
      <c r="E1360" s="592"/>
      <c r="F1360" s="593"/>
      <c r="G1360" s="79"/>
      <c r="H1360" s="80" t="s">
        <v>102</v>
      </c>
      <c r="I1360" s="153">
        <f>I1339+I1351+I1354+I1358</f>
        <v>6086.2513666666664</v>
      </c>
    </row>
    <row r="1361" spans="2:9" x14ac:dyDescent="0.2">
      <c r="B1361" s="154"/>
      <c r="C1361" s="83"/>
      <c r="D1361" s="84"/>
      <c r="E1361" s="84" t="s">
        <v>110</v>
      </c>
      <c r="F1361" s="84"/>
      <c r="G1361" s="85"/>
      <c r="H1361" s="86"/>
      <c r="I1361" s="155"/>
    </row>
    <row r="1362" spans="2:9" x14ac:dyDescent="0.2">
      <c r="B1362" s="156"/>
      <c r="C1362" s="89"/>
      <c r="D1362" s="166"/>
      <c r="E1362" s="166"/>
      <c r="F1362" s="166"/>
      <c r="G1362" s="166"/>
      <c r="H1362" s="45"/>
      <c r="I1362" s="157"/>
    </row>
    <row r="1363" spans="2:9" x14ac:dyDescent="0.2">
      <c r="B1363" s="156"/>
      <c r="C1363" s="91"/>
      <c r="D1363" s="45"/>
      <c r="E1363" s="45"/>
      <c r="F1363" s="166"/>
      <c r="G1363" s="166"/>
      <c r="H1363" s="45"/>
      <c r="I1363" s="158"/>
    </row>
    <row r="1364" spans="2:9" x14ac:dyDescent="0.2">
      <c r="B1364" s="159"/>
      <c r="C1364" s="166"/>
      <c r="D1364" s="45"/>
      <c r="E1364" s="45"/>
      <c r="F1364" s="594" t="s">
        <v>111</v>
      </c>
      <c r="G1364" s="594"/>
      <c r="H1364" s="594"/>
      <c r="I1364" s="160"/>
    </row>
    <row r="1365" spans="2:9" x14ac:dyDescent="0.2">
      <c r="B1365" s="159"/>
      <c r="C1365" s="95"/>
      <c r="D1365" s="45"/>
      <c r="E1365" s="45"/>
      <c r="F1365" s="95"/>
      <c r="G1365" s="95"/>
      <c r="H1365" s="95"/>
      <c r="I1365" s="158"/>
    </row>
    <row r="1366" spans="2:9" ht="15.75" thickBot="1" x14ac:dyDescent="0.25">
      <c r="B1366" s="161"/>
      <c r="C1366" s="162" t="s">
        <v>112</v>
      </c>
      <c r="D1366" s="162"/>
      <c r="E1366" s="162"/>
      <c r="F1366" s="674" t="s">
        <v>113</v>
      </c>
      <c r="G1366" s="675"/>
      <c r="H1366" s="675"/>
      <c r="I1366" s="163"/>
    </row>
    <row r="1368" spans="2:9" ht="15" thickBot="1" x14ac:dyDescent="0.25"/>
    <row r="1369" spans="2:9" ht="15.75" x14ac:dyDescent="0.2">
      <c r="B1369" s="130"/>
      <c r="C1369" s="131"/>
      <c r="D1369" s="659" t="s">
        <v>0</v>
      </c>
      <c r="E1369" s="660"/>
      <c r="F1369" s="660"/>
      <c r="G1369" s="660"/>
      <c r="H1369" s="660"/>
      <c r="I1369" s="661"/>
    </row>
    <row r="1370" spans="2:9" ht="15.75" x14ac:dyDescent="0.2">
      <c r="B1370" s="132"/>
      <c r="C1370" s="34"/>
      <c r="D1370" s="558"/>
      <c r="E1370" s="662"/>
      <c r="F1370" s="662"/>
      <c r="G1370" s="662"/>
      <c r="H1370" s="662"/>
      <c r="I1370" s="663"/>
    </row>
    <row r="1371" spans="2:9" ht="15.75" x14ac:dyDescent="0.2">
      <c r="B1371" s="132"/>
      <c r="C1371" s="34"/>
      <c r="D1371" s="558"/>
      <c r="E1371" s="664"/>
      <c r="F1371" s="664"/>
      <c r="G1371" s="664"/>
      <c r="H1371" s="664"/>
      <c r="I1371" s="663"/>
    </row>
    <row r="1372" spans="2:9" ht="15.75" x14ac:dyDescent="0.2">
      <c r="B1372" s="132"/>
      <c r="C1372" s="34"/>
      <c r="D1372" s="35" t="s">
        <v>81</v>
      </c>
      <c r="E1372" s="125"/>
      <c r="F1372" s="125"/>
      <c r="G1372" s="125"/>
      <c r="H1372" s="125"/>
      <c r="I1372" s="133"/>
    </row>
    <row r="1373" spans="2:9" ht="15.75" x14ac:dyDescent="0.2">
      <c r="B1373" s="132"/>
      <c r="C1373" s="34"/>
      <c r="D1373" s="35" t="s">
        <v>82</v>
      </c>
      <c r="E1373" s="125"/>
      <c r="F1373" s="125"/>
      <c r="G1373" s="125"/>
      <c r="H1373" s="125"/>
      <c r="I1373" s="133"/>
    </row>
    <row r="1374" spans="2:9" ht="21" thickBot="1" x14ac:dyDescent="0.25">
      <c r="B1374" s="134"/>
      <c r="C1374" s="38"/>
      <c r="D1374" s="39" t="s">
        <v>83</v>
      </c>
      <c r="E1374" s="40"/>
      <c r="F1374" s="40"/>
      <c r="G1374" s="40"/>
      <c r="H1374" s="40"/>
      <c r="I1374" s="135"/>
    </row>
    <row r="1375" spans="2:9" ht="15" x14ac:dyDescent="0.25">
      <c r="B1375" s="136" t="s">
        <v>84</v>
      </c>
      <c r="C1375" s="118">
        <v>2.17</v>
      </c>
      <c r="D1375" s="166"/>
      <c r="E1375" s="166"/>
      <c r="F1375" s="166"/>
      <c r="G1375" s="166"/>
      <c r="H1375" s="45"/>
      <c r="I1375" s="137"/>
    </row>
    <row r="1376" spans="2:9" ht="15" thickBot="1" x14ac:dyDescent="0.25">
      <c r="B1376" s="138" t="s">
        <v>85</v>
      </c>
      <c r="C1376" s="562" t="s">
        <v>328</v>
      </c>
      <c r="D1376" s="562"/>
      <c r="E1376" s="562"/>
      <c r="F1376" s="562"/>
      <c r="G1376" s="562"/>
      <c r="H1376" s="562"/>
      <c r="I1376" s="665"/>
    </row>
    <row r="1377" spans="2:9" ht="15" customHeight="1" thickBot="1" x14ac:dyDescent="0.25">
      <c r="B1377" s="666" t="s">
        <v>86</v>
      </c>
      <c r="C1377" s="556"/>
      <c r="D1377" s="556"/>
      <c r="E1377" s="556"/>
      <c r="F1377" s="556"/>
      <c r="G1377" s="556"/>
      <c r="H1377" s="556"/>
      <c r="I1377" s="667"/>
    </row>
    <row r="1378" spans="2:9" x14ac:dyDescent="0.2">
      <c r="B1378" s="655" t="s">
        <v>87</v>
      </c>
      <c r="C1378" s="567" t="s">
        <v>421</v>
      </c>
      <c r="D1378" s="568"/>
      <c r="E1378" s="568"/>
      <c r="F1378" s="571" t="s">
        <v>88</v>
      </c>
      <c r="G1378" s="573" t="s">
        <v>7</v>
      </c>
      <c r="H1378" s="571" t="s">
        <v>158</v>
      </c>
      <c r="I1378" s="575" t="s">
        <v>350</v>
      </c>
    </row>
    <row r="1379" spans="2:9" ht="15" thickBot="1" x14ac:dyDescent="0.25">
      <c r="B1379" s="656"/>
      <c r="C1379" s="657"/>
      <c r="D1379" s="658"/>
      <c r="E1379" s="658"/>
      <c r="F1379" s="572"/>
      <c r="G1379" s="574"/>
      <c r="H1379" s="572"/>
      <c r="I1379" s="576"/>
    </row>
    <row r="1380" spans="2:9" ht="15" thickBot="1" x14ac:dyDescent="0.25">
      <c r="B1380" s="48" t="s">
        <v>90</v>
      </c>
      <c r="C1380" s="49" t="s">
        <v>91</v>
      </c>
      <c r="D1380" s="49" t="s">
        <v>92</v>
      </c>
      <c r="E1380" s="49" t="s">
        <v>2</v>
      </c>
      <c r="F1380" s="49" t="s">
        <v>93</v>
      </c>
      <c r="G1380" s="49" t="s">
        <v>94</v>
      </c>
      <c r="H1380" s="49" t="s">
        <v>95</v>
      </c>
      <c r="I1380" s="50" t="s">
        <v>96</v>
      </c>
    </row>
    <row r="1381" spans="2:9" x14ac:dyDescent="0.2">
      <c r="B1381" s="51">
        <v>1</v>
      </c>
      <c r="C1381" s="52" t="s">
        <v>363</v>
      </c>
      <c r="D1381" s="53" t="s">
        <v>153</v>
      </c>
      <c r="E1381" s="100">
        <v>0.09</v>
      </c>
      <c r="F1381" s="126">
        <v>0</v>
      </c>
      <c r="G1381" s="56">
        <v>700</v>
      </c>
      <c r="H1381" s="57">
        <f t="shared" ref="H1381:H1388" si="66">(E1381*G1381)+(E1381*G1381*F1381)</f>
        <v>63</v>
      </c>
      <c r="I1381" s="580">
        <f>SUM(H1381:H1388)</f>
        <v>23830.276833333333</v>
      </c>
    </row>
    <row r="1382" spans="2:9" x14ac:dyDescent="0.2">
      <c r="B1382" s="51">
        <v>2</v>
      </c>
      <c r="C1382" s="52" t="s">
        <v>364</v>
      </c>
      <c r="D1382" s="58" t="s">
        <v>153</v>
      </c>
      <c r="E1382" s="105">
        <v>5.0000000000000001E-3</v>
      </c>
      <c r="F1382" s="129">
        <v>0.05</v>
      </c>
      <c r="G1382" s="56">
        <v>47000</v>
      </c>
      <c r="H1382" s="57">
        <f t="shared" si="66"/>
        <v>246.75</v>
      </c>
      <c r="I1382" s="580"/>
    </row>
    <row r="1383" spans="2:9" x14ac:dyDescent="0.2">
      <c r="B1383" s="51">
        <v>3</v>
      </c>
      <c r="C1383" s="52" t="s">
        <v>365</v>
      </c>
      <c r="D1383" s="58" t="s">
        <v>153</v>
      </c>
      <c r="E1383" s="105">
        <v>5.0000000000000001E-3</v>
      </c>
      <c r="F1383" s="129">
        <v>0.05</v>
      </c>
      <c r="G1383" s="56">
        <v>96000</v>
      </c>
      <c r="H1383" s="57">
        <f t="shared" si="66"/>
        <v>504</v>
      </c>
      <c r="I1383" s="580"/>
    </row>
    <row r="1384" spans="2:9" x14ac:dyDescent="0.2">
      <c r="B1384" s="51">
        <v>4</v>
      </c>
      <c r="C1384" s="52" t="s">
        <v>360</v>
      </c>
      <c r="D1384" s="58" t="s">
        <v>153</v>
      </c>
      <c r="E1384" s="105">
        <v>0.25</v>
      </c>
      <c r="F1384" s="129">
        <v>0</v>
      </c>
      <c r="G1384" s="56">
        <v>700</v>
      </c>
      <c r="H1384" s="57">
        <f t="shared" si="66"/>
        <v>175</v>
      </c>
      <c r="I1384" s="580"/>
    </row>
    <row r="1385" spans="2:9" ht="24" x14ac:dyDescent="0.2">
      <c r="B1385" s="51">
        <v>5</v>
      </c>
      <c r="C1385" s="52" t="s">
        <v>366</v>
      </c>
      <c r="D1385" s="58" t="s">
        <v>153</v>
      </c>
      <c r="E1385" s="105">
        <v>0.1666</v>
      </c>
      <c r="F1385" s="129">
        <v>0.05</v>
      </c>
      <c r="G1385" s="56">
        <v>7950</v>
      </c>
      <c r="H1385" s="57">
        <f t="shared" si="66"/>
        <v>1390.6935000000001</v>
      </c>
      <c r="I1385" s="580"/>
    </row>
    <row r="1386" spans="2:9" x14ac:dyDescent="0.2">
      <c r="B1386" s="51">
        <v>6</v>
      </c>
      <c r="C1386" s="52" t="s">
        <v>362</v>
      </c>
      <c r="D1386" s="58" t="s">
        <v>153</v>
      </c>
      <c r="E1386" s="105">
        <f>+(0.166666666666667)</f>
        <v>0.16666666666666699</v>
      </c>
      <c r="F1386" s="129">
        <v>0</v>
      </c>
      <c r="G1386" s="56">
        <v>500</v>
      </c>
      <c r="H1386" s="57">
        <f t="shared" si="66"/>
        <v>83.333333333333499</v>
      </c>
      <c r="I1386" s="580"/>
    </row>
    <row r="1387" spans="2:9" x14ac:dyDescent="0.2">
      <c r="B1387" s="51">
        <v>7</v>
      </c>
      <c r="C1387" s="52" t="s">
        <v>422</v>
      </c>
      <c r="D1387" s="58" t="s">
        <v>24</v>
      </c>
      <c r="E1387" s="105">
        <v>0.05</v>
      </c>
      <c r="F1387" s="129">
        <v>0.05</v>
      </c>
      <c r="G1387" s="56">
        <v>407000</v>
      </c>
      <c r="H1387" s="57">
        <f t="shared" si="66"/>
        <v>21367.5</v>
      </c>
      <c r="I1387" s="580"/>
    </row>
    <row r="1388" spans="2:9" ht="15" thickBot="1" x14ac:dyDescent="0.25">
      <c r="B1388" s="51">
        <v>8</v>
      </c>
      <c r="C1388" s="52"/>
      <c r="D1388" s="58"/>
      <c r="E1388" s="105"/>
      <c r="F1388" s="129"/>
      <c r="G1388" s="56"/>
      <c r="H1388" s="57">
        <f t="shared" si="66"/>
        <v>0</v>
      </c>
      <c r="I1388" s="580"/>
    </row>
    <row r="1389" spans="2:9" ht="15.75" thickBot="1" x14ac:dyDescent="0.25">
      <c r="B1389" s="61" t="s">
        <v>90</v>
      </c>
      <c r="C1389" s="61" t="s">
        <v>97</v>
      </c>
      <c r="D1389" s="61" t="s">
        <v>92</v>
      </c>
      <c r="E1389" s="582" t="s">
        <v>2</v>
      </c>
      <c r="F1389" s="583"/>
      <c r="G1389" s="61" t="s">
        <v>98</v>
      </c>
      <c r="H1389" s="61" t="s">
        <v>99</v>
      </c>
      <c r="I1389" s="61" t="s">
        <v>96</v>
      </c>
    </row>
    <row r="1390" spans="2:9" ht="48" x14ac:dyDescent="0.2">
      <c r="B1390" s="51">
        <v>1</v>
      </c>
      <c r="C1390" s="52" t="s">
        <v>423</v>
      </c>
      <c r="D1390" s="53" t="s">
        <v>101</v>
      </c>
      <c r="E1390" s="584">
        <v>0.5149999999999999</v>
      </c>
      <c r="F1390" s="585"/>
      <c r="G1390" s="62">
        <v>31550</v>
      </c>
      <c r="H1390" s="63">
        <f>G1390*E1390</f>
        <v>16248.249999999996</v>
      </c>
      <c r="I1390" s="579">
        <f>SUM(H1390:H1391)</f>
        <v>16248.249999999996</v>
      </c>
    </row>
    <row r="1391" spans="2:9" ht="15" thickBot="1" x14ac:dyDescent="0.25">
      <c r="B1391" s="64">
        <v>2</v>
      </c>
      <c r="C1391" s="65" t="s">
        <v>102</v>
      </c>
      <c r="D1391" s="66"/>
      <c r="E1391" s="581"/>
      <c r="F1391" s="581"/>
      <c r="G1391" s="67"/>
      <c r="H1391" s="68">
        <f>G1391*E1391</f>
        <v>0</v>
      </c>
      <c r="I1391" s="580"/>
    </row>
    <row r="1392" spans="2:9" ht="15.75" thickBot="1" x14ac:dyDescent="0.25">
      <c r="B1392" s="61" t="s">
        <v>90</v>
      </c>
      <c r="C1392" s="61" t="s">
        <v>103</v>
      </c>
      <c r="D1392" s="165" t="s">
        <v>92</v>
      </c>
      <c r="E1392" s="586" t="s">
        <v>2</v>
      </c>
      <c r="F1392" s="587"/>
      <c r="G1392" s="168" t="s">
        <v>94</v>
      </c>
      <c r="H1392" s="61" t="s">
        <v>95</v>
      </c>
      <c r="I1392" s="61" t="s">
        <v>96</v>
      </c>
    </row>
    <row r="1393" spans="2:9" ht="23.45" customHeight="1" thickBot="1" x14ac:dyDescent="0.25">
      <c r="B1393" s="51">
        <v>1</v>
      </c>
      <c r="C1393" s="52" t="s">
        <v>104</v>
      </c>
      <c r="D1393" s="53" t="s">
        <v>352</v>
      </c>
      <c r="E1393" s="588">
        <v>0.05</v>
      </c>
      <c r="F1393" s="589"/>
      <c r="G1393" s="57">
        <f>I1390</f>
        <v>16248.249999999996</v>
      </c>
      <c r="H1393" s="71">
        <f>E1393*G1393</f>
        <v>812.41249999999991</v>
      </c>
      <c r="I1393" s="579">
        <f>SUM(H1393:H1395)</f>
        <v>812.41249999999991</v>
      </c>
    </row>
    <row r="1394" spans="2:9" ht="15.75" thickBot="1" x14ac:dyDescent="0.25">
      <c r="B1394" s="64">
        <v>2</v>
      </c>
      <c r="C1394" s="72"/>
      <c r="D1394" s="58"/>
      <c r="E1394" s="588"/>
      <c r="F1394" s="589"/>
      <c r="G1394" s="57"/>
      <c r="H1394" s="71">
        <f t="shared" ref="H1394:H1395" si="67">E1394*G1394</f>
        <v>0</v>
      </c>
      <c r="I1394" s="580"/>
    </row>
    <row r="1395" spans="2:9" ht="15.75" thickBot="1" x14ac:dyDescent="0.25">
      <c r="B1395" s="64">
        <v>3</v>
      </c>
      <c r="C1395" s="74"/>
      <c r="D1395" s="58"/>
      <c r="E1395" s="590"/>
      <c r="F1395" s="591"/>
      <c r="G1395" s="75"/>
      <c r="H1395" s="71">
        <f t="shared" si="67"/>
        <v>0</v>
      </c>
      <c r="I1395" s="580"/>
    </row>
    <row r="1396" spans="2:9" ht="15.75" thickBot="1" x14ac:dyDescent="0.25">
      <c r="B1396" s="61" t="s">
        <v>90</v>
      </c>
      <c r="C1396" s="61" t="s">
        <v>106</v>
      </c>
      <c r="D1396" s="61" t="s">
        <v>92</v>
      </c>
      <c r="E1396" s="582" t="s">
        <v>2</v>
      </c>
      <c r="F1396" s="583"/>
      <c r="G1396" s="61" t="s">
        <v>94</v>
      </c>
      <c r="H1396" s="61" t="s">
        <v>99</v>
      </c>
      <c r="I1396" s="61" t="s">
        <v>96</v>
      </c>
    </row>
    <row r="1397" spans="2:9" x14ac:dyDescent="0.2">
      <c r="B1397" s="51">
        <v>1</v>
      </c>
      <c r="C1397" s="52"/>
      <c r="D1397" s="53"/>
      <c r="E1397" s="577"/>
      <c r="F1397" s="578"/>
      <c r="G1397" s="62"/>
      <c r="H1397" s="63">
        <f>G1397*E1397</f>
        <v>0</v>
      </c>
      <c r="I1397" s="579">
        <f>SUM(H1397:H1398)</f>
        <v>0</v>
      </c>
    </row>
    <row r="1398" spans="2:9" ht="15" thickBot="1" x14ac:dyDescent="0.25">
      <c r="B1398" s="64">
        <v>2</v>
      </c>
      <c r="C1398" s="65" t="s">
        <v>102</v>
      </c>
      <c r="D1398" s="66"/>
      <c r="E1398" s="581"/>
      <c r="F1398" s="581"/>
      <c r="G1398" s="67"/>
      <c r="H1398" s="68">
        <f>G1398*E1398</f>
        <v>0</v>
      </c>
      <c r="I1398" s="580"/>
    </row>
    <row r="1399" spans="2:9" ht="15.75" thickBot="1" x14ac:dyDescent="0.25">
      <c r="B1399" s="76"/>
      <c r="C1399" s="77" t="s">
        <v>109</v>
      </c>
      <c r="D1399" s="78"/>
      <c r="E1399" s="592"/>
      <c r="F1399" s="593"/>
      <c r="G1399" s="79"/>
      <c r="H1399" s="80" t="s">
        <v>102</v>
      </c>
      <c r="I1399" s="81">
        <f>I1381+I1390+I1393+I1397</f>
        <v>40890.939333333328</v>
      </c>
    </row>
    <row r="1400" spans="2:9" x14ac:dyDescent="0.2">
      <c r="B1400" s="82"/>
      <c r="C1400" s="83"/>
      <c r="D1400" s="84"/>
      <c r="E1400" s="84" t="s">
        <v>110</v>
      </c>
      <c r="F1400" s="84"/>
      <c r="G1400" s="85"/>
      <c r="H1400" s="86"/>
      <c r="I1400" s="87"/>
    </row>
    <row r="1401" spans="2:9" x14ac:dyDescent="0.2">
      <c r="B1401" s="88"/>
      <c r="C1401" s="89"/>
      <c r="D1401" s="166"/>
      <c r="E1401" s="166"/>
      <c r="F1401" s="166"/>
      <c r="G1401" s="166"/>
      <c r="H1401" s="45"/>
      <c r="I1401" s="90"/>
    </row>
    <row r="1402" spans="2:9" x14ac:dyDescent="0.2">
      <c r="B1402" s="88"/>
      <c r="C1402" s="91"/>
      <c r="D1402" s="45"/>
      <c r="E1402" s="45"/>
      <c r="F1402" s="166"/>
      <c r="G1402" s="166"/>
      <c r="H1402" s="45"/>
      <c r="I1402" s="92"/>
    </row>
    <row r="1403" spans="2:9" x14ac:dyDescent="0.2">
      <c r="B1403" s="93"/>
      <c r="C1403" s="166"/>
      <c r="D1403" s="45"/>
      <c r="E1403" s="45"/>
      <c r="F1403" s="594" t="s">
        <v>111</v>
      </c>
      <c r="G1403" s="594"/>
      <c r="H1403" s="594"/>
      <c r="I1403" s="94"/>
    </row>
    <row r="1404" spans="2:9" x14ac:dyDescent="0.2">
      <c r="B1404" s="93"/>
      <c r="C1404" s="95"/>
      <c r="D1404" s="45"/>
      <c r="E1404" s="45"/>
      <c r="F1404" s="95"/>
      <c r="G1404" s="95"/>
      <c r="H1404" s="95"/>
      <c r="I1404" s="92"/>
    </row>
    <row r="1405" spans="2:9" ht="15.75" thickBot="1" x14ac:dyDescent="0.25">
      <c r="B1405" s="96"/>
      <c r="C1405" s="97" t="s">
        <v>112</v>
      </c>
      <c r="D1405" s="97"/>
      <c r="E1405" s="97"/>
      <c r="F1405" s="595" t="s">
        <v>113</v>
      </c>
      <c r="G1405" s="596"/>
      <c r="H1405" s="596"/>
      <c r="I1405" s="98"/>
    </row>
    <row r="1407" spans="2:9" ht="15" thickBot="1" x14ac:dyDescent="0.25"/>
    <row r="1408" spans="2:9" ht="15.75" x14ac:dyDescent="0.2">
      <c r="B1408" s="130"/>
      <c r="C1408" s="131"/>
      <c r="D1408" s="659" t="s">
        <v>0</v>
      </c>
      <c r="E1408" s="660"/>
      <c r="F1408" s="660"/>
      <c r="G1408" s="660"/>
      <c r="H1408" s="660"/>
      <c r="I1408" s="661"/>
    </row>
    <row r="1409" spans="2:9" ht="15.75" x14ac:dyDescent="0.2">
      <c r="B1409" s="132"/>
      <c r="C1409" s="34"/>
      <c r="D1409" s="558"/>
      <c r="E1409" s="662"/>
      <c r="F1409" s="662"/>
      <c r="G1409" s="662"/>
      <c r="H1409" s="662"/>
      <c r="I1409" s="663"/>
    </row>
    <row r="1410" spans="2:9" ht="15.75" x14ac:dyDescent="0.2">
      <c r="B1410" s="132"/>
      <c r="C1410" s="34"/>
      <c r="D1410" s="558"/>
      <c r="E1410" s="664"/>
      <c r="F1410" s="664"/>
      <c r="G1410" s="664"/>
      <c r="H1410" s="664"/>
      <c r="I1410" s="663"/>
    </row>
    <row r="1411" spans="2:9" ht="15.75" x14ac:dyDescent="0.2">
      <c r="B1411" s="132"/>
      <c r="C1411" s="34"/>
      <c r="D1411" s="35" t="s">
        <v>81</v>
      </c>
      <c r="E1411" s="125"/>
      <c r="F1411" s="125"/>
      <c r="G1411" s="125"/>
      <c r="H1411" s="125"/>
      <c r="I1411" s="133"/>
    </row>
    <row r="1412" spans="2:9" ht="15.75" x14ac:dyDescent="0.2">
      <c r="B1412" s="132"/>
      <c r="C1412" s="34"/>
      <c r="D1412" s="35" t="s">
        <v>82</v>
      </c>
      <c r="E1412" s="125"/>
      <c r="F1412" s="125"/>
      <c r="G1412" s="125"/>
      <c r="H1412" s="125"/>
      <c r="I1412" s="133"/>
    </row>
    <row r="1413" spans="2:9" ht="21" thickBot="1" x14ac:dyDescent="0.25">
      <c r="B1413" s="134"/>
      <c r="C1413" s="38"/>
      <c r="D1413" s="39" t="s">
        <v>83</v>
      </c>
      <c r="E1413" s="40"/>
      <c r="F1413" s="40"/>
      <c r="G1413" s="40"/>
      <c r="H1413" s="40"/>
      <c r="I1413" s="135"/>
    </row>
    <row r="1414" spans="2:9" ht="15" x14ac:dyDescent="0.25">
      <c r="B1414" s="136" t="s">
        <v>84</v>
      </c>
      <c r="C1414" s="118">
        <v>2.1800000000000002</v>
      </c>
      <c r="D1414" s="166"/>
      <c r="E1414" s="166"/>
      <c r="F1414" s="166"/>
      <c r="G1414" s="166"/>
      <c r="H1414" s="45"/>
      <c r="I1414" s="137"/>
    </row>
    <row r="1415" spans="2:9" ht="15" thickBot="1" x14ac:dyDescent="0.25">
      <c r="B1415" s="138" t="s">
        <v>85</v>
      </c>
      <c r="C1415" s="562" t="s">
        <v>328</v>
      </c>
      <c r="D1415" s="562"/>
      <c r="E1415" s="562"/>
      <c r="F1415" s="562"/>
      <c r="G1415" s="562"/>
      <c r="H1415" s="562"/>
      <c r="I1415" s="665"/>
    </row>
    <row r="1416" spans="2:9" ht="15.75" thickBot="1" x14ac:dyDescent="0.25">
      <c r="B1416" s="666" t="s">
        <v>86</v>
      </c>
      <c r="C1416" s="556"/>
      <c r="D1416" s="556"/>
      <c r="E1416" s="556"/>
      <c r="F1416" s="556"/>
      <c r="G1416" s="556"/>
      <c r="H1416" s="556"/>
      <c r="I1416" s="667"/>
    </row>
    <row r="1417" spans="2:9" ht="30.75" customHeight="1" x14ac:dyDescent="0.2">
      <c r="B1417" s="655" t="s">
        <v>87</v>
      </c>
      <c r="C1417" s="567" t="s">
        <v>296</v>
      </c>
      <c r="D1417" s="568"/>
      <c r="E1417" s="568"/>
      <c r="F1417" s="571" t="s">
        <v>88</v>
      </c>
      <c r="G1417" s="573" t="s">
        <v>68</v>
      </c>
      <c r="H1417" s="571" t="s">
        <v>158</v>
      </c>
      <c r="I1417" s="575" t="s">
        <v>350</v>
      </c>
    </row>
    <row r="1418" spans="2:9" ht="15" thickBot="1" x14ac:dyDescent="0.25">
      <c r="B1418" s="656"/>
      <c r="C1418" s="657"/>
      <c r="D1418" s="658"/>
      <c r="E1418" s="658"/>
      <c r="F1418" s="572"/>
      <c r="G1418" s="574"/>
      <c r="H1418" s="572"/>
      <c r="I1418" s="576"/>
    </row>
    <row r="1419" spans="2:9" ht="15" thickBot="1" x14ac:dyDescent="0.25">
      <c r="B1419" s="48" t="s">
        <v>90</v>
      </c>
      <c r="C1419" s="49" t="s">
        <v>91</v>
      </c>
      <c r="D1419" s="49" t="s">
        <v>92</v>
      </c>
      <c r="E1419" s="49" t="s">
        <v>2</v>
      </c>
      <c r="F1419" s="49" t="s">
        <v>93</v>
      </c>
      <c r="G1419" s="49" t="s">
        <v>94</v>
      </c>
      <c r="H1419" s="49" t="s">
        <v>95</v>
      </c>
      <c r="I1419" s="50" t="s">
        <v>96</v>
      </c>
    </row>
    <row r="1420" spans="2:9" ht="24" x14ac:dyDescent="0.2">
      <c r="B1420" s="51">
        <v>1</v>
      </c>
      <c r="C1420" s="52" t="s">
        <v>367</v>
      </c>
      <c r="D1420" s="53" t="s">
        <v>153</v>
      </c>
      <c r="E1420" s="100">
        <v>2.1</v>
      </c>
      <c r="F1420" s="126">
        <v>0</v>
      </c>
      <c r="G1420" s="56">
        <v>500</v>
      </c>
      <c r="H1420" s="57">
        <f t="shared" ref="H1420:H1426" si="68">(E1420*G1420)+(E1420*G1420*F1420)</f>
        <v>1050</v>
      </c>
      <c r="I1420" s="580">
        <f>SUM(H1420:H1426)</f>
        <v>17420.5</v>
      </c>
    </row>
    <row r="1421" spans="2:9" ht="24" x14ac:dyDescent="0.2">
      <c r="B1421" s="51">
        <v>2</v>
      </c>
      <c r="C1421" s="52" t="s">
        <v>368</v>
      </c>
      <c r="D1421" s="58" t="s">
        <v>153</v>
      </c>
      <c r="E1421" s="105">
        <v>2.1</v>
      </c>
      <c r="F1421" s="129">
        <v>0</v>
      </c>
      <c r="G1421" s="56">
        <v>850</v>
      </c>
      <c r="H1421" s="57">
        <f t="shared" si="68"/>
        <v>1785</v>
      </c>
      <c r="I1421" s="580"/>
    </row>
    <row r="1422" spans="2:9" x14ac:dyDescent="0.2">
      <c r="B1422" s="51">
        <v>3</v>
      </c>
      <c r="C1422" s="52" t="s">
        <v>369</v>
      </c>
      <c r="D1422" s="58" t="s">
        <v>153</v>
      </c>
      <c r="E1422" s="105">
        <v>0.52</v>
      </c>
      <c r="F1422" s="129">
        <v>0</v>
      </c>
      <c r="G1422" s="56">
        <v>700</v>
      </c>
      <c r="H1422" s="57">
        <f t="shared" si="68"/>
        <v>364</v>
      </c>
      <c r="I1422" s="580"/>
    </row>
    <row r="1423" spans="2:9" x14ac:dyDescent="0.2">
      <c r="B1423" s="51">
        <v>4</v>
      </c>
      <c r="C1423" s="52" t="s">
        <v>370</v>
      </c>
      <c r="D1423" s="58" t="s">
        <v>153</v>
      </c>
      <c r="E1423" s="105">
        <v>1</v>
      </c>
      <c r="F1423" s="129">
        <v>0</v>
      </c>
      <c r="G1423" s="56">
        <v>11000</v>
      </c>
      <c r="H1423" s="57">
        <f t="shared" si="68"/>
        <v>11000</v>
      </c>
      <c r="I1423" s="580"/>
    </row>
    <row r="1424" spans="2:9" x14ac:dyDescent="0.2">
      <c r="B1424" s="51">
        <v>5</v>
      </c>
      <c r="C1424" s="52" t="s">
        <v>365</v>
      </c>
      <c r="D1424" s="58" t="s">
        <v>153</v>
      </c>
      <c r="E1424" s="105">
        <v>1.2E-2</v>
      </c>
      <c r="F1424" s="129">
        <v>0</v>
      </c>
      <c r="G1424" s="56">
        <v>96000</v>
      </c>
      <c r="H1424" s="57">
        <f t="shared" si="68"/>
        <v>1152</v>
      </c>
      <c r="I1424" s="580"/>
    </row>
    <row r="1425" spans="2:9" x14ac:dyDescent="0.2">
      <c r="B1425" s="51">
        <v>6</v>
      </c>
      <c r="C1425" s="52" t="s">
        <v>424</v>
      </c>
      <c r="D1425" s="58" t="s">
        <v>153</v>
      </c>
      <c r="E1425" s="105">
        <v>0.2</v>
      </c>
      <c r="F1425" s="129">
        <v>0.05</v>
      </c>
      <c r="G1425" s="56">
        <v>7950</v>
      </c>
      <c r="H1425" s="57">
        <f t="shared" si="68"/>
        <v>1669.5</v>
      </c>
      <c r="I1425" s="580"/>
    </row>
    <row r="1426" spans="2:9" ht="15" thickBot="1" x14ac:dyDescent="0.25">
      <c r="B1426" s="51">
        <v>7</v>
      </c>
      <c r="C1426" s="52" t="s">
        <v>371</v>
      </c>
      <c r="D1426" s="58" t="s">
        <v>153</v>
      </c>
      <c r="E1426" s="105">
        <v>1</v>
      </c>
      <c r="F1426" s="129">
        <v>0</v>
      </c>
      <c r="G1426" s="56">
        <v>400</v>
      </c>
      <c r="H1426" s="57">
        <f t="shared" si="68"/>
        <v>400</v>
      </c>
      <c r="I1426" s="580"/>
    </row>
    <row r="1427" spans="2:9" ht="15.75" thickBot="1" x14ac:dyDescent="0.25">
      <c r="B1427" s="61" t="s">
        <v>90</v>
      </c>
      <c r="C1427" s="61" t="s">
        <v>97</v>
      </c>
      <c r="D1427" s="61" t="s">
        <v>92</v>
      </c>
      <c r="E1427" s="582" t="s">
        <v>2</v>
      </c>
      <c r="F1427" s="583"/>
      <c r="G1427" s="61" t="s">
        <v>98</v>
      </c>
      <c r="H1427" s="61" t="s">
        <v>99</v>
      </c>
      <c r="I1427" s="61" t="s">
        <v>96</v>
      </c>
    </row>
    <row r="1428" spans="2:9" ht="48" x14ac:dyDescent="0.2">
      <c r="B1428" s="51">
        <v>1</v>
      </c>
      <c r="C1428" s="52" t="s">
        <v>423</v>
      </c>
      <c r="D1428" s="53" t="s">
        <v>101</v>
      </c>
      <c r="E1428" s="584">
        <v>0.41630857142857158</v>
      </c>
      <c r="F1428" s="585"/>
      <c r="G1428" s="62">
        <v>31550</v>
      </c>
      <c r="H1428" s="63">
        <f>G1428*E1428</f>
        <v>13134.535428571433</v>
      </c>
      <c r="I1428" s="579">
        <f>SUM(H1428:H1429)</f>
        <v>13134.535428571433</v>
      </c>
    </row>
    <row r="1429" spans="2:9" ht="15" thickBot="1" x14ac:dyDescent="0.25">
      <c r="B1429" s="64">
        <v>2</v>
      </c>
      <c r="C1429" s="65" t="s">
        <v>102</v>
      </c>
      <c r="D1429" s="66"/>
      <c r="E1429" s="581"/>
      <c r="F1429" s="581"/>
      <c r="G1429" s="67"/>
      <c r="H1429" s="68">
        <f>G1429*E1429</f>
        <v>0</v>
      </c>
      <c r="I1429" s="580"/>
    </row>
    <row r="1430" spans="2:9" ht="15.75" thickBot="1" x14ac:dyDescent="0.25">
      <c r="B1430" s="61" t="s">
        <v>90</v>
      </c>
      <c r="C1430" s="61" t="s">
        <v>103</v>
      </c>
      <c r="D1430" s="165" t="s">
        <v>92</v>
      </c>
      <c r="E1430" s="586" t="s">
        <v>2</v>
      </c>
      <c r="F1430" s="587"/>
      <c r="G1430" s="168" t="s">
        <v>94</v>
      </c>
      <c r="H1430" s="61" t="s">
        <v>95</v>
      </c>
      <c r="I1430" s="61" t="s">
        <v>96</v>
      </c>
    </row>
    <row r="1431" spans="2:9" ht="23.45" customHeight="1" thickBot="1" x14ac:dyDescent="0.25">
      <c r="B1431" s="51">
        <v>1</v>
      </c>
      <c r="C1431" s="52" t="s">
        <v>104</v>
      </c>
      <c r="D1431" s="53" t="s">
        <v>352</v>
      </c>
      <c r="E1431" s="588">
        <v>0.05</v>
      </c>
      <c r="F1431" s="589"/>
      <c r="G1431" s="57">
        <f>I1428</f>
        <v>13134.535428571433</v>
      </c>
      <c r="H1431" s="71">
        <f>E1431*G1431</f>
        <v>656.72677142857174</v>
      </c>
      <c r="I1431" s="579">
        <f>SUM(H1431:H1433)</f>
        <v>656.72677142857174</v>
      </c>
    </row>
    <row r="1432" spans="2:9" ht="15.75" thickBot="1" x14ac:dyDescent="0.25">
      <c r="B1432" s="64">
        <v>2</v>
      </c>
      <c r="C1432" s="72"/>
      <c r="D1432" s="58"/>
      <c r="E1432" s="588"/>
      <c r="F1432" s="589"/>
      <c r="G1432" s="57"/>
      <c r="H1432" s="71">
        <f t="shared" ref="H1432:H1433" si="69">E1432*G1432</f>
        <v>0</v>
      </c>
      <c r="I1432" s="580"/>
    </row>
    <row r="1433" spans="2:9" ht="15.75" thickBot="1" x14ac:dyDescent="0.25">
      <c r="B1433" s="64">
        <v>3</v>
      </c>
      <c r="C1433" s="74"/>
      <c r="D1433" s="58"/>
      <c r="E1433" s="590"/>
      <c r="F1433" s="591"/>
      <c r="G1433" s="75"/>
      <c r="H1433" s="71">
        <f t="shared" si="69"/>
        <v>0</v>
      </c>
      <c r="I1433" s="580"/>
    </row>
    <row r="1434" spans="2:9" ht="15.75" thickBot="1" x14ac:dyDescent="0.25">
      <c r="B1434" s="61" t="s">
        <v>90</v>
      </c>
      <c r="C1434" s="61" t="s">
        <v>106</v>
      </c>
      <c r="D1434" s="61" t="s">
        <v>92</v>
      </c>
      <c r="E1434" s="582" t="s">
        <v>2</v>
      </c>
      <c r="F1434" s="583"/>
      <c r="G1434" s="61" t="s">
        <v>94</v>
      </c>
      <c r="H1434" s="61" t="s">
        <v>99</v>
      </c>
      <c r="I1434" s="61" t="s">
        <v>96</v>
      </c>
    </row>
    <row r="1435" spans="2:9" x14ac:dyDescent="0.2">
      <c r="B1435" s="51">
        <v>1</v>
      </c>
      <c r="C1435" s="52"/>
      <c r="D1435" s="53"/>
      <c r="E1435" s="577"/>
      <c r="F1435" s="578"/>
      <c r="G1435" s="62"/>
      <c r="H1435" s="63">
        <f>G1435*E1435</f>
        <v>0</v>
      </c>
      <c r="I1435" s="579">
        <f>SUM(H1435:H1436)</f>
        <v>0</v>
      </c>
    </row>
    <row r="1436" spans="2:9" ht="15" thickBot="1" x14ac:dyDescent="0.25">
      <c r="B1436" s="64">
        <v>2</v>
      </c>
      <c r="C1436" s="65" t="s">
        <v>102</v>
      </c>
      <c r="D1436" s="66"/>
      <c r="E1436" s="581"/>
      <c r="F1436" s="581"/>
      <c r="G1436" s="67"/>
      <c r="H1436" s="68">
        <f>G1436*E1436</f>
        <v>0</v>
      </c>
      <c r="I1436" s="580"/>
    </row>
    <row r="1437" spans="2:9" ht="15.75" thickBot="1" x14ac:dyDescent="0.25">
      <c r="B1437" s="76"/>
      <c r="C1437" s="77" t="s">
        <v>109</v>
      </c>
      <c r="D1437" s="78"/>
      <c r="E1437" s="592"/>
      <c r="F1437" s="593"/>
      <c r="G1437" s="79"/>
      <c r="H1437" s="80" t="s">
        <v>102</v>
      </c>
      <c r="I1437" s="81">
        <f>I1420+I1428+I1431+I1435</f>
        <v>31211.762200000005</v>
      </c>
    </row>
    <row r="1438" spans="2:9" x14ac:dyDescent="0.2">
      <c r="B1438" s="82"/>
      <c r="C1438" s="83"/>
      <c r="D1438" s="84"/>
      <c r="E1438" s="84" t="s">
        <v>110</v>
      </c>
      <c r="F1438" s="84"/>
      <c r="G1438" s="85"/>
      <c r="H1438" s="86"/>
      <c r="I1438" s="87"/>
    </row>
    <row r="1439" spans="2:9" x14ac:dyDescent="0.2">
      <c r="B1439" s="88"/>
      <c r="C1439" s="89"/>
      <c r="D1439" s="166"/>
      <c r="E1439" s="166"/>
      <c r="F1439" s="166"/>
      <c r="G1439" s="166"/>
      <c r="H1439" s="45"/>
      <c r="I1439" s="90"/>
    </row>
    <row r="1440" spans="2:9" x14ac:dyDescent="0.2">
      <c r="B1440" s="88"/>
      <c r="C1440" s="91"/>
      <c r="D1440" s="45"/>
      <c r="E1440" s="45"/>
      <c r="F1440" s="166"/>
      <c r="G1440" s="166"/>
      <c r="H1440" s="45"/>
      <c r="I1440" s="92"/>
    </row>
    <row r="1441" spans="2:9" x14ac:dyDescent="0.2">
      <c r="B1441" s="93"/>
      <c r="C1441" s="166"/>
      <c r="D1441" s="45"/>
      <c r="E1441" s="45"/>
      <c r="F1441" s="594" t="s">
        <v>111</v>
      </c>
      <c r="G1441" s="594"/>
      <c r="H1441" s="594"/>
      <c r="I1441" s="94"/>
    </row>
    <row r="1442" spans="2:9" x14ac:dyDescent="0.2">
      <c r="B1442" s="93"/>
      <c r="C1442" s="95"/>
      <c r="D1442" s="45"/>
      <c r="E1442" s="45"/>
      <c r="F1442" s="95"/>
      <c r="G1442" s="95"/>
      <c r="H1442" s="95"/>
      <c r="I1442" s="92"/>
    </row>
    <row r="1443" spans="2:9" ht="15.75" thickBot="1" x14ac:dyDescent="0.25">
      <c r="B1443" s="96"/>
      <c r="C1443" s="97" t="s">
        <v>112</v>
      </c>
      <c r="D1443" s="97"/>
      <c r="E1443" s="97"/>
      <c r="F1443" s="595" t="s">
        <v>113</v>
      </c>
      <c r="G1443" s="596"/>
      <c r="H1443" s="596"/>
      <c r="I1443" s="98"/>
    </row>
    <row r="1445" spans="2:9" ht="15" thickBot="1" x14ac:dyDescent="0.25"/>
    <row r="1446" spans="2:9" ht="15.75" x14ac:dyDescent="0.2">
      <c r="B1446" s="130"/>
      <c r="C1446" s="131"/>
      <c r="D1446" s="659" t="s">
        <v>0</v>
      </c>
      <c r="E1446" s="660"/>
      <c r="F1446" s="660"/>
      <c r="G1446" s="660"/>
      <c r="H1446" s="660"/>
      <c r="I1446" s="661"/>
    </row>
    <row r="1447" spans="2:9" ht="15.75" x14ac:dyDescent="0.2">
      <c r="B1447" s="132"/>
      <c r="C1447" s="34"/>
      <c r="D1447" s="558"/>
      <c r="E1447" s="662"/>
      <c r="F1447" s="662"/>
      <c r="G1447" s="662"/>
      <c r="H1447" s="662"/>
      <c r="I1447" s="663"/>
    </row>
    <row r="1448" spans="2:9" ht="15.75" x14ac:dyDescent="0.2">
      <c r="B1448" s="132"/>
      <c r="C1448" s="34"/>
      <c r="D1448" s="558"/>
      <c r="E1448" s="664"/>
      <c r="F1448" s="664"/>
      <c r="G1448" s="664"/>
      <c r="H1448" s="664"/>
      <c r="I1448" s="663"/>
    </row>
    <row r="1449" spans="2:9" ht="15.75" x14ac:dyDescent="0.2">
      <c r="B1449" s="132"/>
      <c r="C1449" s="34"/>
      <c r="D1449" s="35" t="s">
        <v>81</v>
      </c>
      <c r="E1449" s="125"/>
      <c r="F1449" s="125"/>
      <c r="G1449" s="125"/>
      <c r="H1449" s="125"/>
      <c r="I1449" s="133"/>
    </row>
    <row r="1450" spans="2:9" ht="15.75" x14ac:dyDescent="0.2">
      <c r="B1450" s="132"/>
      <c r="C1450" s="34"/>
      <c r="D1450" s="35" t="s">
        <v>82</v>
      </c>
      <c r="E1450" s="125"/>
      <c r="F1450" s="125"/>
      <c r="G1450" s="125"/>
      <c r="H1450" s="125"/>
      <c r="I1450" s="133"/>
    </row>
    <row r="1451" spans="2:9" ht="21" thickBot="1" x14ac:dyDescent="0.25">
      <c r="B1451" s="134"/>
      <c r="C1451" s="38"/>
      <c r="D1451" s="39" t="s">
        <v>83</v>
      </c>
      <c r="E1451" s="40"/>
      <c r="F1451" s="40"/>
      <c r="G1451" s="40"/>
      <c r="H1451" s="40"/>
      <c r="I1451" s="135"/>
    </row>
    <row r="1452" spans="2:9" ht="15" x14ac:dyDescent="0.25">
      <c r="B1452" s="136" t="s">
        <v>84</v>
      </c>
      <c r="C1452" s="118">
        <v>2.19</v>
      </c>
      <c r="D1452" s="166"/>
      <c r="E1452" s="166"/>
      <c r="F1452" s="166"/>
      <c r="G1452" s="166"/>
      <c r="H1452" s="45"/>
      <c r="I1452" s="137"/>
    </row>
    <row r="1453" spans="2:9" ht="15" thickBot="1" x14ac:dyDescent="0.25">
      <c r="B1453" s="138" t="s">
        <v>85</v>
      </c>
      <c r="C1453" s="562" t="s">
        <v>328</v>
      </c>
      <c r="D1453" s="562"/>
      <c r="E1453" s="562"/>
      <c r="F1453" s="562"/>
      <c r="G1453" s="562"/>
      <c r="H1453" s="562"/>
      <c r="I1453" s="665"/>
    </row>
    <row r="1454" spans="2:9" ht="15.75" thickBot="1" x14ac:dyDescent="0.25">
      <c r="B1454" s="666" t="s">
        <v>86</v>
      </c>
      <c r="C1454" s="556"/>
      <c r="D1454" s="556"/>
      <c r="E1454" s="556"/>
      <c r="F1454" s="556"/>
      <c r="G1454" s="556"/>
      <c r="H1454" s="556"/>
      <c r="I1454" s="667"/>
    </row>
    <row r="1455" spans="2:9" x14ac:dyDescent="0.2">
      <c r="B1455" s="655" t="s">
        <v>87</v>
      </c>
      <c r="C1455" s="567" t="s">
        <v>330</v>
      </c>
      <c r="D1455" s="568"/>
      <c r="E1455" s="568"/>
      <c r="F1455" s="571" t="s">
        <v>88</v>
      </c>
      <c r="G1455" s="573" t="s">
        <v>34</v>
      </c>
      <c r="H1455" s="571" t="s">
        <v>158</v>
      </c>
      <c r="I1455" s="575" t="s">
        <v>350</v>
      </c>
    </row>
    <row r="1456" spans="2:9" ht="15" thickBot="1" x14ac:dyDescent="0.25">
      <c r="B1456" s="656"/>
      <c r="C1456" s="657"/>
      <c r="D1456" s="658"/>
      <c r="E1456" s="658"/>
      <c r="F1456" s="572"/>
      <c r="G1456" s="574"/>
      <c r="H1456" s="572"/>
      <c r="I1456" s="576"/>
    </row>
    <row r="1457" spans="2:9" ht="15" thickBot="1" x14ac:dyDescent="0.25">
      <c r="B1457" s="48" t="s">
        <v>90</v>
      </c>
      <c r="C1457" s="49" t="s">
        <v>91</v>
      </c>
      <c r="D1457" s="49" t="s">
        <v>92</v>
      </c>
      <c r="E1457" s="49" t="s">
        <v>2</v>
      </c>
      <c r="F1457" s="49" t="s">
        <v>93</v>
      </c>
      <c r="G1457" s="49" t="s">
        <v>94</v>
      </c>
      <c r="H1457" s="49" t="s">
        <v>95</v>
      </c>
      <c r="I1457" s="50" t="s">
        <v>96</v>
      </c>
    </row>
    <row r="1458" spans="2:9" ht="24" x14ac:dyDescent="0.2">
      <c r="B1458" s="51">
        <v>1</v>
      </c>
      <c r="C1458" s="52" t="s">
        <v>425</v>
      </c>
      <c r="D1458" s="53" t="s">
        <v>153</v>
      </c>
      <c r="E1458" s="100">
        <v>2</v>
      </c>
      <c r="F1458" s="126">
        <v>0</v>
      </c>
      <c r="G1458" s="56">
        <v>2600</v>
      </c>
      <c r="H1458" s="57">
        <f t="shared" ref="H1458:H1465" si="70">(E1458*G1458)+(E1458*G1458*F1458)</f>
        <v>5200</v>
      </c>
      <c r="I1458" s="580">
        <f>SUM(H1458:H1465)</f>
        <v>29707.4</v>
      </c>
    </row>
    <row r="1459" spans="2:9" x14ac:dyDescent="0.2">
      <c r="B1459" s="51">
        <v>2</v>
      </c>
      <c r="C1459" s="52" t="s">
        <v>365</v>
      </c>
      <c r="D1459" s="58" t="s">
        <v>153</v>
      </c>
      <c r="E1459" s="105">
        <v>0.04</v>
      </c>
      <c r="F1459" s="129">
        <v>0.05</v>
      </c>
      <c r="G1459" s="56">
        <v>96000</v>
      </c>
      <c r="H1459" s="57">
        <f t="shared" si="70"/>
        <v>4032</v>
      </c>
      <c r="I1459" s="580"/>
    </row>
    <row r="1460" spans="2:9" ht="24" x14ac:dyDescent="0.2">
      <c r="B1460" s="51">
        <v>3</v>
      </c>
      <c r="C1460" s="52" t="s">
        <v>426</v>
      </c>
      <c r="D1460" s="58" t="s">
        <v>153</v>
      </c>
      <c r="E1460" s="105">
        <v>0.35</v>
      </c>
      <c r="F1460" s="129">
        <v>0</v>
      </c>
      <c r="G1460" s="56">
        <v>5900</v>
      </c>
      <c r="H1460" s="57">
        <f t="shared" si="70"/>
        <v>2065</v>
      </c>
      <c r="I1460" s="580"/>
    </row>
    <row r="1461" spans="2:9" x14ac:dyDescent="0.2">
      <c r="B1461" s="51">
        <v>4</v>
      </c>
      <c r="C1461" s="52" t="s">
        <v>427</v>
      </c>
      <c r="D1461" s="58" t="s">
        <v>153</v>
      </c>
      <c r="E1461" s="105">
        <v>0.52</v>
      </c>
      <c r="F1461" s="129">
        <v>0</v>
      </c>
      <c r="G1461" s="56">
        <v>5100</v>
      </c>
      <c r="H1461" s="57">
        <f t="shared" si="70"/>
        <v>2652</v>
      </c>
      <c r="I1461" s="580"/>
    </row>
    <row r="1462" spans="2:9" ht="24" x14ac:dyDescent="0.2">
      <c r="B1462" s="51">
        <v>5</v>
      </c>
      <c r="C1462" s="52" t="s">
        <v>428</v>
      </c>
      <c r="D1462" s="58" t="s">
        <v>153</v>
      </c>
      <c r="E1462" s="105">
        <v>0.32</v>
      </c>
      <c r="F1462" s="129">
        <v>0.05</v>
      </c>
      <c r="G1462" s="56">
        <v>46900</v>
      </c>
      <c r="H1462" s="57">
        <f t="shared" si="70"/>
        <v>15758.4</v>
      </c>
      <c r="I1462" s="580"/>
    </row>
    <row r="1463" spans="2:9" x14ac:dyDescent="0.2">
      <c r="B1463" s="51">
        <v>6</v>
      </c>
      <c r="C1463" s="52"/>
      <c r="D1463" s="58"/>
      <c r="E1463" s="105"/>
      <c r="F1463" s="129"/>
      <c r="G1463" s="56"/>
      <c r="H1463" s="57">
        <f t="shared" si="70"/>
        <v>0</v>
      </c>
      <c r="I1463" s="580"/>
    </row>
    <row r="1464" spans="2:9" x14ac:dyDescent="0.2">
      <c r="B1464" s="51">
        <v>7</v>
      </c>
      <c r="C1464" s="52"/>
      <c r="D1464" s="58"/>
      <c r="E1464" s="105"/>
      <c r="F1464" s="129"/>
      <c r="G1464" s="56"/>
      <c r="H1464" s="57">
        <f t="shared" si="70"/>
        <v>0</v>
      </c>
      <c r="I1464" s="580"/>
    </row>
    <row r="1465" spans="2:9" ht="15" thickBot="1" x14ac:dyDescent="0.25">
      <c r="B1465" s="51">
        <v>8</v>
      </c>
      <c r="C1465" s="52"/>
      <c r="D1465" s="58"/>
      <c r="E1465" s="105"/>
      <c r="F1465" s="129"/>
      <c r="G1465" s="56"/>
      <c r="H1465" s="57">
        <f t="shared" si="70"/>
        <v>0</v>
      </c>
      <c r="I1465" s="580"/>
    </row>
    <row r="1466" spans="2:9" ht="15.75" thickBot="1" x14ac:dyDescent="0.25">
      <c r="B1466" s="61" t="s">
        <v>90</v>
      </c>
      <c r="C1466" s="61" t="s">
        <v>97</v>
      </c>
      <c r="D1466" s="61" t="s">
        <v>92</v>
      </c>
      <c r="E1466" s="582" t="s">
        <v>2</v>
      </c>
      <c r="F1466" s="583"/>
      <c r="G1466" s="61" t="s">
        <v>98</v>
      </c>
      <c r="H1466" s="61" t="s">
        <v>99</v>
      </c>
      <c r="I1466" s="61" t="s">
        <v>96</v>
      </c>
    </row>
    <row r="1467" spans="2:9" ht="48" x14ac:dyDescent="0.2">
      <c r="B1467" s="51">
        <v>1</v>
      </c>
      <c r="C1467" s="52" t="s">
        <v>423</v>
      </c>
      <c r="D1467" s="53" t="s">
        <v>101</v>
      </c>
      <c r="E1467" s="584">
        <v>0.45341714285714291</v>
      </c>
      <c r="F1467" s="585"/>
      <c r="G1467" s="62">
        <v>31550</v>
      </c>
      <c r="H1467" s="63">
        <f>G1467*E1467</f>
        <v>14305.310857142858</v>
      </c>
      <c r="I1467" s="579">
        <f>SUM(H1467:H1468)</f>
        <v>14305.310857142858</v>
      </c>
    </row>
    <row r="1468" spans="2:9" ht="15" thickBot="1" x14ac:dyDescent="0.25">
      <c r="B1468" s="64">
        <v>2</v>
      </c>
      <c r="C1468" s="65" t="s">
        <v>102</v>
      </c>
      <c r="D1468" s="66"/>
      <c r="E1468" s="581"/>
      <c r="F1468" s="581"/>
      <c r="G1468" s="67"/>
      <c r="H1468" s="68">
        <f>G1468*E1468</f>
        <v>0</v>
      </c>
      <c r="I1468" s="580"/>
    </row>
    <row r="1469" spans="2:9" ht="15.75" thickBot="1" x14ac:dyDescent="0.25">
      <c r="B1469" s="61" t="s">
        <v>90</v>
      </c>
      <c r="C1469" s="61" t="s">
        <v>103</v>
      </c>
      <c r="D1469" s="165" t="s">
        <v>92</v>
      </c>
      <c r="E1469" s="586" t="s">
        <v>2</v>
      </c>
      <c r="F1469" s="587"/>
      <c r="G1469" s="168" t="s">
        <v>94</v>
      </c>
      <c r="H1469" s="61" t="s">
        <v>95</v>
      </c>
      <c r="I1469" s="61" t="s">
        <v>96</v>
      </c>
    </row>
    <row r="1470" spans="2:9" ht="23.45" customHeight="1" thickBot="1" x14ac:dyDescent="0.25">
      <c r="B1470" s="51">
        <v>1</v>
      </c>
      <c r="C1470" s="52" t="s">
        <v>104</v>
      </c>
      <c r="D1470" s="53" t="s">
        <v>352</v>
      </c>
      <c r="E1470" s="588">
        <v>0.05</v>
      </c>
      <c r="F1470" s="589"/>
      <c r="G1470" s="57">
        <f>I1467</f>
        <v>14305.310857142858</v>
      </c>
      <c r="H1470" s="71">
        <f>E1470*G1470</f>
        <v>715.26554285714292</v>
      </c>
      <c r="I1470" s="579">
        <f>SUM(H1470:H1472)</f>
        <v>715.26554285714292</v>
      </c>
    </row>
    <row r="1471" spans="2:9" ht="15.75" thickBot="1" x14ac:dyDescent="0.25">
      <c r="B1471" s="64">
        <v>2</v>
      </c>
      <c r="C1471" s="72"/>
      <c r="D1471" s="58"/>
      <c r="E1471" s="588"/>
      <c r="F1471" s="589"/>
      <c r="G1471" s="57"/>
      <c r="H1471" s="71">
        <f t="shared" ref="H1471:H1472" si="71">E1471*G1471</f>
        <v>0</v>
      </c>
      <c r="I1471" s="580"/>
    </row>
    <row r="1472" spans="2:9" ht="15.75" thickBot="1" x14ac:dyDescent="0.25">
      <c r="B1472" s="64">
        <v>3</v>
      </c>
      <c r="C1472" s="74"/>
      <c r="D1472" s="58"/>
      <c r="E1472" s="590"/>
      <c r="F1472" s="591"/>
      <c r="G1472" s="75"/>
      <c r="H1472" s="71">
        <f t="shared" si="71"/>
        <v>0</v>
      </c>
      <c r="I1472" s="580"/>
    </row>
    <row r="1473" spans="2:9" ht="15.75" thickBot="1" x14ac:dyDescent="0.25">
      <c r="B1473" s="61" t="s">
        <v>90</v>
      </c>
      <c r="C1473" s="61" t="s">
        <v>106</v>
      </c>
      <c r="D1473" s="61" t="s">
        <v>92</v>
      </c>
      <c r="E1473" s="582" t="s">
        <v>2</v>
      </c>
      <c r="F1473" s="583"/>
      <c r="G1473" s="61" t="s">
        <v>94</v>
      </c>
      <c r="H1473" s="61" t="s">
        <v>99</v>
      </c>
      <c r="I1473" s="61" t="s">
        <v>96</v>
      </c>
    </row>
    <row r="1474" spans="2:9" x14ac:dyDescent="0.2">
      <c r="B1474" s="51">
        <v>1</v>
      </c>
      <c r="C1474" s="52"/>
      <c r="D1474" s="53"/>
      <c r="E1474" s="577"/>
      <c r="F1474" s="578"/>
      <c r="G1474" s="62"/>
      <c r="H1474" s="63">
        <f>G1474*E1474</f>
        <v>0</v>
      </c>
      <c r="I1474" s="579">
        <f>SUM(H1474:H1475)</f>
        <v>0</v>
      </c>
    </row>
    <row r="1475" spans="2:9" ht="15" thickBot="1" x14ac:dyDescent="0.25">
      <c r="B1475" s="64">
        <v>2</v>
      </c>
      <c r="C1475" s="65" t="s">
        <v>102</v>
      </c>
      <c r="D1475" s="66"/>
      <c r="E1475" s="581"/>
      <c r="F1475" s="581"/>
      <c r="G1475" s="67"/>
      <c r="H1475" s="68">
        <f>G1475*E1475</f>
        <v>0</v>
      </c>
      <c r="I1475" s="580"/>
    </row>
    <row r="1476" spans="2:9" ht="15.75" thickBot="1" x14ac:dyDescent="0.25">
      <c r="B1476" s="76"/>
      <c r="C1476" s="77" t="s">
        <v>109</v>
      </c>
      <c r="D1476" s="78"/>
      <c r="E1476" s="592"/>
      <c r="F1476" s="593"/>
      <c r="G1476" s="79"/>
      <c r="H1476" s="80" t="s">
        <v>102</v>
      </c>
      <c r="I1476" s="81">
        <f>I1458+I1467+I1470+I1474</f>
        <v>44727.976400000007</v>
      </c>
    </row>
    <row r="1477" spans="2:9" x14ac:dyDescent="0.2">
      <c r="B1477" s="82"/>
      <c r="C1477" s="83"/>
      <c r="D1477" s="84"/>
      <c r="E1477" s="84" t="s">
        <v>110</v>
      </c>
      <c r="F1477" s="84"/>
      <c r="G1477" s="85"/>
      <c r="H1477" s="86"/>
      <c r="I1477" s="87"/>
    </row>
    <row r="1478" spans="2:9" x14ac:dyDescent="0.2">
      <c r="B1478" s="88"/>
      <c r="C1478" s="89"/>
      <c r="D1478" s="166"/>
      <c r="E1478" s="166"/>
      <c r="F1478" s="166"/>
      <c r="G1478" s="166"/>
      <c r="H1478" s="45"/>
      <c r="I1478" s="90"/>
    </row>
    <row r="1479" spans="2:9" x14ac:dyDescent="0.2">
      <c r="B1479" s="88"/>
      <c r="C1479" s="91"/>
      <c r="D1479" s="45"/>
      <c r="E1479" s="45"/>
      <c r="F1479" s="166"/>
      <c r="G1479" s="166"/>
      <c r="H1479" s="45"/>
      <c r="I1479" s="92"/>
    </row>
    <row r="1480" spans="2:9" x14ac:dyDescent="0.2">
      <c r="B1480" s="93"/>
      <c r="C1480" s="166"/>
      <c r="D1480" s="45"/>
      <c r="E1480" s="45"/>
      <c r="F1480" s="594" t="s">
        <v>111</v>
      </c>
      <c r="G1480" s="594"/>
      <c r="H1480" s="594"/>
      <c r="I1480" s="94"/>
    </row>
    <row r="1481" spans="2:9" x14ac:dyDescent="0.2">
      <c r="B1481" s="93"/>
      <c r="C1481" s="95"/>
      <c r="D1481" s="45"/>
      <c r="E1481" s="45"/>
      <c r="F1481" s="95"/>
      <c r="G1481" s="95"/>
      <c r="H1481" s="95"/>
      <c r="I1481" s="92"/>
    </row>
    <row r="1482" spans="2:9" ht="15.75" thickBot="1" x14ac:dyDescent="0.25">
      <c r="B1482" s="96"/>
      <c r="C1482" s="97" t="s">
        <v>112</v>
      </c>
      <c r="D1482" s="97"/>
      <c r="E1482" s="97"/>
      <c r="F1482" s="595" t="s">
        <v>113</v>
      </c>
      <c r="G1482" s="596"/>
      <c r="H1482" s="596"/>
      <c r="I1482" s="98"/>
    </row>
    <row r="1484" spans="2:9" ht="15" thickBot="1" x14ac:dyDescent="0.25"/>
    <row r="1485" spans="2:9" ht="15.75" x14ac:dyDescent="0.2">
      <c r="B1485" s="130"/>
      <c r="C1485" s="131"/>
      <c r="D1485" s="659" t="s">
        <v>0</v>
      </c>
      <c r="E1485" s="660"/>
      <c r="F1485" s="660"/>
      <c r="G1485" s="660"/>
      <c r="H1485" s="660"/>
      <c r="I1485" s="661"/>
    </row>
    <row r="1486" spans="2:9" ht="15.75" x14ac:dyDescent="0.2">
      <c r="B1486" s="132"/>
      <c r="C1486" s="34"/>
      <c r="D1486" s="558"/>
      <c r="E1486" s="662"/>
      <c r="F1486" s="662"/>
      <c r="G1486" s="662"/>
      <c r="H1486" s="662"/>
      <c r="I1486" s="663"/>
    </row>
    <row r="1487" spans="2:9" ht="15.75" x14ac:dyDescent="0.2">
      <c r="B1487" s="132"/>
      <c r="C1487" s="34"/>
      <c r="D1487" s="558"/>
      <c r="E1487" s="664"/>
      <c r="F1487" s="664"/>
      <c r="G1487" s="664"/>
      <c r="H1487" s="664"/>
      <c r="I1487" s="663"/>
    </row>
    <row r="1488" spans="2:9" ht="15.75" x14ac:dyDescent="0.2">
      <c r="B1488" s="132"/>
      <c r="C1488" s="34"/>
      <c r="D1488" s="35" t="s">
        <v>81</v>
      </c>
      <c r="E1488" s="125"/>
      <c r="F1488" s="125"/>
      <c r="G1488" s="125"/>
      <c r="H1488" s="125"/>
      <c r="I1488" s="133"/>
    </row>
    <row r="1489" spans="2:9" ht="15.75" x14ac:dyDescent="0.2">
      <c r="B1489" s="132"/>
      <c r="C1489" s="34"/>
      <c r="D1489" s="35" t="s">
        <v>82</v>
      </c>
      <c r="E1489" s="125"/>
      <c r="F1489" s="125"/>
      <c r="G1489" s="125"/>
      <c r="H1489" s="125"/>
      <c r="I1489" s="133"/>
    </row>
    <row r="1490" spans="2:9" ht="21" thickBot="1" x14ac:dyDescent="0.25">
      <c r="B1490" s="134"/>
      <c r="C1490" s="38"/>
      <c r="D1490" s="39" t="s">
        <v>83</v>
      </c>
      <c r="E1490" s="40"/>
      <c r="F1490" s="40"/>
      <c r="G1490" s="40"/>
      <c r="H1490" s="40"/>
      <c r="I1490" s="135"/>
    </row>
    <row r="1491" spans="2:9" ht="15" x14ac:dyDescent="0.25">
      <c r="B1491" s="136" t="s">
        <v>84</v>
      </c>
      <c r="C1491" s="118">
        <v>2.2000000000000002</v>
      </c>
      <c r="D1491" s="166"/>
      <c r="E1491" s="166"/>
      <c r="F1491" s="166"/>
      <c r="G1491" s="166"/>
      <c r="H1491" s="45"/>
      <c r="I1491" s="137"/>
    </row>
    <row r="1492" spans="2:9" ht="15" thickBot="1" x14ac:dyDescent="0.25">
      <c r="B1492" s="138" t="s">
        <v>85</v>
      </c>
      <c r="C1492" s="562" t="s">
        <v>304</v>
      </c>
      <c r="D1492" s="562"/>
      <c r="E1492" s="562"/>
      <c r="F1492" s="562"/>
      <c r="G1492" s="562"/>
      <c r="H1492" s="562"/>
      <c r="I1492" s="665"/>
    </row>
    <row r="1493" spans="2:9" ht="15.75" thickBot="1" x14ac:dyDescent="0.25">
      <c r="B1493" s="666" t="s">
        <v>86</v>
      </c>
      <c r="C1493" s="556"/>
      <c r="D1493" s="556"/>
      <c r="E1493" s="556"/>
      <c r="F1493" s="556"/>
      <c r="G1493" s="556"/>
      <c r="H1493" s="556"/>
      <c r="I1493" s="667"/>
    </row>
    <row r="1494" spans="2:9" x14ac:dyDescent="0.2">
      <c r="B1494" s="655" t="s">
        <v>87</v>
      </c>
      <c r="C1494" s="567" t="s">
        <v>331</v>
      </c>
      <c r="D1494" s="568"/>
      <c r="E1494" s="568"/>
      <c r="F1494" s="571" t="s">
        <v>88</v>
      </c>
      <c r="G1494" s="573" t="s">
        <v>34</v>
      </c>
      <c r="H1494" s="571" t="s">
        <v>158</v>
      </c>
      <c r="I1494" s="575" t="s">
        <v>350</v>
      </c>
    </row>
    <row r="1495" spans="2:9" ht="15" thickBot="1" x14ac:dyDescent="0.25">
      <c r="B1495" s="656"/>
      <c r="C1495" s="657"/>
      <c r="D1495" s="658"/>
      <c r="E1495" s="658"/>
      <c r="F1495" s="572"/>
      <c r="G1495" s="574"/>
      <c r="H1495" s="572"/>
      <c r="I1495" s="576"/>
    </row>
    <row r="1496" spans="2:9" ht="15" thickBot="1" x14ac:dyDescent="0.25">
      <c r="B1496" s="48" t="s">
        <v>90</v>
      </c>
      <c r="C1496" s="49" t="s">
        <v>91</v>
      </c>
      <c r="D1496" s="49" t="s">
        <v>92</v>
      </c>
      <c r="E1496" s="49" t="s">
        <v>2</v>
      </c>
      <c r="F1496" s="49" t="s">
        <v>93</v>
      </c>
      <c r="G1496" s="49" t="s">
        <v>94</v>
      </c>
      <c r="H1496" s="49" t="s">
        <v>95</v>
      </c>
      <c r="I1496" s="50" t="s">
        <v>96</v>
      </c>
    </row>
    <row r="1497" spans="2:9" x14ac:dyDescent="0.2">
      <c r="B1497" s="51">
        <v>1</v>
      </c>
      <c r="C1497" s="52" t="s">
        <v>429</v>
      </c>
      <c r="D1497" s="53" t="s">
        <v>153</v>
      </c>
      <c r="E1497" s="100">
        <v>1</v>
      </c>
      <c r="F1497" s="126">
        <v>0.05</v>
      </c>
      <c r="G1497" s="56">
        <v>102472.38095238092</v>
      </c>
      <c r="H1497" s="57">
        <f t="shared" ref="H1497:H1504" si="72">(E1497*G1497)+(E1497*G1497*F1497)</f>
        <v>107595.99999999997</v>
      </c>
      <c r="I1497" s="580">
        <f>SUM(H1497:H1504)</f>
        <v>107595.99999999997</v>
      </c>
    </row>
    <row r="1498" spans="2:9" x14ac:dyDescent="0.2">
      <c r="B1498" s="51">
        <v>2</v>
      </c>
      <c r="C1498" s="52"/>
      <c r="D1498" s="58"/>
      <c r="E1498" s="105"/>
      <c r="F1498" s="126"/>
      <c r="G1498" s="113"/>
      <c r="H1498" s="57">
        <f t="shared" si="72"/>
        <v>0</v>
      </c>
      <c r="I1498" s="580"/>
    </row>
    <row r="1499" spans="2:9" x14ac:dyDescent="0.2">
      <c r="B1499" s="51">
        <v>3</v>
      </c>
      <c r="C1499" s="52"/>
      <c r="D1499" s="58"/>
      <c r="E1499" s="105"/>
      <c r="F1499" s="126"/>
      <c r="G1499" s="113"/>
      <c r="H1499" s="57">
        <f t="shared" si="72"/>
        <v>0</v>
      </c>
      <c r="I1499" s="580"/>
    </row>
    <row r="1500" spans="2:9" x14ac:dyDescent="0.2">
      <c r="B1500" s="51">
        <v>4</v>
      </c>
      <c r="C1500" s="52"/>
      <c r="D1500" s="58"/>
      <c r="E1500" s="105"/>
      <c r="F1500" s="126"/>
      <c r="G1500" s="56"/>
      <c r="H1500" s="57">
        <f t="shared" si="72"/>
        <v>0</v>
      </c>
      <c r="I1500" s="580"/>
    </row>
    <row r="1501" spans="2:9" x14ac:dyDescent="0.2">
      <c r="B1501" s="51">
        <v>5</v>
      </c>
      <c r="C1501" s="52"/>
      <c r="D1501" s="58"/>
      <c r="E1501" s="105"/>
      <c r="F1501" s="126"/>
      <c r="G1501" s="56"/>
      <c r="H1501" s="57">
        <f t="shared" si="72"/>
        <v>0</v>
      </c>
      <c r="I1501" s="580"/>
    </row>
    <row r="1502" spans="2:9" x14ac:dyDescent="0.2">
      <c r="B1502" s="51">
        <v>6</v>
      </c>
      <c r="C1502" s="52"/>
      <c r="D1502" s="58"/>
      <c r="E1502" s="105"/>
      <c r="F1502" s="126"/>
      <c r="G1502" s="56"/>
      <c r="H1502" s="57">
        <f t="shared" si="72"/>
        <v>0</v>
      </c>
      <c r="I1502" s="580"/>
    </row>
    <row r="1503" spans="2:9" x14ac:dyDescent="0.2">
      <c r="B1503" s="51">
        <v>7</v>
      </c>
      <c r="C1503" s="52"/>
      <c r="D1503" s="58"/>
      <c r="E1503" s="105"/>
      <c r="F1503" s="129"/>
      <c r="G1503" s="56"/>
      <c r="H1503" s="57">
        <f t="shared" si="72"/>
        <v>0</v>
      </c>
      <c r="I1503" s="580"/>
    </row>
    <row r="1504" spans="2:9" ht="15" thickBot="1" x14ac:dyDescent="0.25">
      <c r="B1504" s="51">
        <v>8</v>
      </c>
      <c r="C1504" s="52"/>
      <c r="D1504" s="58"/>
      <c r="E1504" s="105"/>
      <c r="F1504" s="129"/>
      <c r="G1504" s="56"/>
      <c r="H1504" s="57">
        <f t="shared" si="72"/>
        <v>0</v>
      </c>
      <c r="I1504" s="580"/>
    </row>
    <row r="1505" spans="2:9" ht="15.75" thickBot="1" x14ac:dyDescent="0.25">
      <c r="B1505" s="61" t="s">
        <v>90</v>
      </c>
      <c r="C1505" s="61" t="s">
        <v>97</v>
      </c>
      <c r="D1505" s="61" t="s">
        <v>92</v>
      </c>
      <c r="E1505" s="582" t="s">
        <v>2</v>
      </c>
      <c r="F1505" s="583"/>
      <c r="G1505" s="61" t="s">
        <v>98</v>
      </c>
      <c r="H1505" s="61" t="s">
        <v>99</v>
      </c>
      <c r="I1505" s="61" t="s">
        <v>96</v>
      </c>
    </row>
    <row r="1506" spans="2:9" ht="36" x14ac:dyDescent="0.2">
      <c r="B1506" s="51">
        <v>1</v>
      </c>
      <c r="C1506" s="52" t="s">
        <v>430</v>
      </c>
      <c r="D1506" s="53" t="s">
        <v>101</v>
      </c>
      <c r="E1506" s="584">
        <v>0.2</v>
      </c>
      <c r="F1506" s="585"/>
      <c r="G1506" s="62">
        <v>31550</v>
      </c>
      <c r="H1506" s="63">
        <f>G1506*E1506</f>
        <v>6310</v>
      </c>
      <c r="I1506" s="579">
        <f>SUM(H1506:H1507)</f>
        <v>6310</v>
      </c>
    </row>
    <row r="1507" spans="2:9" ht="15" thickBot="1" x14ac:dyDescent="0.25">
      <c r="B1507" s="64">
        <v>2</v>
      </c>
      <c r="C1507" s="65" t="s">
        <v>102</v>
      </c>
      <c r="D1507" s="66"/>
      <c r="E1507" s="581"/>
      <c r="F1507" s="581"/>
      <c r="G1507" s="67"/>
      <c r="H1507" s="68">
        <f>G1507*E1507</f>
        <v>0</v>
      </c>
      <c r="I1507" s="580"/>
    </row>
    <row r="1508" spans="2:9" ht="15.75" thickBot="1" x14ac:dyDescent="0.25">
      <c r="B1508" s="61" t="s">
        <v>90</v>
      </c>
      <c r="C1508" s="61" t="s">
        <v>103</v>
      </c>
      <c r="D1508" s="165" t="s">
        <v>92</v>
      </c>
      <c r="E1508" s="586" t="s">
        <v>2</v>
      </c>
      <c r="F1508" s="587"/>
      <c r="G1508" s="168" t="s">
        <v>94</v>
      </c>
      <c r="H1508" s="61" t="s">
        <v>95</v>
      </c>
      <c r="I1508" s="61" t="s">
        <v>96</v>
      </c>
    </row>
    <row r="1509" spans="2:9" ht="23.45" customHeight="1" thickBot="1" x14ac:dyDescent="0.25">
      <c r="B1509" s="51">
        <v>1</v>
      </c>
      <c r="C1509" s="52" t="s">
        <v>104</v>
      </c>
      <c r="D1509" s="53" t="s">
        <v>352</v>
      </c>
      <c r="E1509" s="588">
        <v>0.05</v>
      </c>
      <c r="F1509" s="589"/>
      <c r="G1509" s="57">
        <f>I1506</f>
        <v>6310</v>
      </c>
      <c r="H1509" s="71">
        <f>E1509*G1509</f>
        <v>315.5</v>
      </c>
      <c r="I1509" s="579">
        <f>SUM(H1509:H1511)</f>
        <v>2815.5</v>
      </c>
    </row>
    <row r="1510" spans="2:9" ht="15.75" thickBot="1" x14ac:dyDescent="0.25">
      <c r="B1510" s="64">
        <v>2</v>
      </c>
      <c r="C1510" s="72" t="s">
        <v>135</v>
      </c>
      <c r="D1510" s="58" t="s">
        <v>256</v>
      </c>
      <c r="E1510" s="588">
        <v>1</v>
      </c>
      <c r="F1510" s="589"/>
      <c r="G1510" s="57">
        <v>1600</v>
      </c>
      <c r="H1510" s="71">
        <f t="shared" ref="H1510:H1511" si="73">E1510*G1510</f>
        <v>1600</v>
      </c>
      <c r="I1510" s="580"/>
    </row>
    <row r="1511" spans="2:9" ht="15.75" thickBot="1" x14ac:dyDescent="0.25">
      <c r="B1511" s="64">
        <v>3</v>
      </c>
      <c r="C1511" s="74" t="s">
        <v>134</v>
      </c>
      <c r="D1511" s="58" t="s">
        <v>256</v>
      </c>
      <c r="E1511" s="590">
        <v>1</v>
      </c>
      <c r="F1511" s="591"/>
      <c r="G1511" s="75">
        <v>900</v>
      </c>
      <c r="H1511" s="71">
        <f t="shared" si="73"/>
        <v>900</v>
      </c>
      <c r="I1511" s="580"/>
    </row>
    <row r="1512" spans="2:9" ht="15.75" thickBot="1" x14ac:dyDescent="0.25">
      <c r="B1512" s="61" t="s">
        <v>90</v>
      </c>
      <c r="C1512" s="61" t="s">
        <v>106</v>
      </c>
      <c r="D1512" s="61" t="s">
        <v>92</v>
      </c>
      <c r="E1512" s="582" t="s">
        <v>2</v>
      </c>
      <c r="F1512" s="583"/>
      <c r="G1512" s="61" t="s">
        <v>94</v>
      </c>
      <c r="H1512" s="61" t="s">
        <v>99</v>
      </c>
      <c r="I1512" s="61" t="s">
        <v>96</v>
      </c>
    </row>
    <row r="1513" spans="2:9" x14ac:dyDescent="0.2">
      <c r="B1513" s="51">
        <v>1</v>
      </c>
      <c r="C1513" s="52"/>
      <c r="D1513" s="53"/>
      <c r="E1513" s="577"/>
      <c r="F1513" s="578"/>
      <c r="G1513" s="62"/>
      <c r="H1513" s="63">
        <f>G1513*E1513</f>
        <v>0</v>
      </c>
      <c r="I1513" s="579">
        <f>SUM(H1513:H1514)</f>
        <v>0</v>
      </c>
    </row>
    <row r="1514" spans="2:9" ht="15" thickBot="1" x14ac:dyDescent="0.25">
      <c r="B1514" s="64">
        <v>2</v>
      </c>
      <c r="C1514" s="65" t="s">
        <v>102</v>
      </c>
      <c r="D1514" s="66"/>
      <c r="E1514" s="581"/>
      <c r="F1514" s="581"/>
      <c r="G1514" s="67"/>
      <c r="H1514" s="68">
        <f>G1514*E1514</f>
        <v>0</v>
      </c>
      <c r="I1514" s="580"/>
    </row>
    <row r="1515" spans="2:9" ht="15.75" thickBot="1" x14ac:dyDescent="0.25">
      <c r="B1515" s="76"/>
      <c r="C1515" s="77" t="s">
        <v>109</v>
      </c>
      <c r="D1515" s="78"/>
      <c r="E1515" s="592"/>
      <c r="F1515" s="593"/>
      <c r="G1515" s="79"/>
      <c r="H1515" s="80" t="s">
        <v>102</v>
      </c>
      <c r="I1515" s="81">
        <f>I1497+I1506+I1509+I1513</f>
        <v>116721.49999999997</v>
      </c>
    </row>
    <row r="1516" spans="2:9" x14ac:dyDescent="0.2">
      <c r="B1516" s="82"/>
      <c r="C1516" s="83"/>
      <c r="D1516" s="84"/>
      <c r="E1516" s="84" t="s">
        <v>110</v>
      </c>
      <c r="F1516" s="84"/>
      <c r="G1516" s="85"/>
      <c r="H1516" s="86"/>
      <c r="I1516" s="87"/>
    </row>
    <row r="1517" spans="2:9" x14ac:dyDescent="0.2">
      <c r="B1517" s="88"/>
      <c r="C1517" s="89"/>
      <c r="D1517" s="166"/>
      <c r="E1517" s="166"/>
      <c r="F1517" s="166"/>
      <c r="G1517" s="166"/>
      <c r="H1517" s="45"/>
      <c r="I1517" s="90"/>
    </row>
    <row r="1518" spans="2:9" x14ac:dyDescent="0.2">
      <c r="B1518" s="88"/>
      <c r="C1518" s="91"/>
      <c r="D1518" s="45"/>
      <c r="E1518" s="45"/>
      <c r="F1518" s="166"/>
      <c r="G1518" s="166"/>
      <c r="H1518" s="45"/>
      <c r="I1518" s="92"/>
    </row>
    <row r="1519" spans="2:9" x14ac:dyDescent="0.2">
      <c r="B1519" s="93"/>
      <c r="C1519" s="166"/>
      <c r="D1519" s="45"/>
      <c r="E1519" s="45"/>
      <c r="F1519" s="594" t="s">
        <v>111</v>
      </c>
      <c r="G1519" s="594"/>
      <c r="H1519" s="594"/>
      <c r="I1519" s="94"/>
    </row>
    <row r="1520" spans="2:9" x14ac:dyDescent="0.2">
      <c r="B1520" s="93"/>
      <c r="C1520" s="95"/>
      <c r="D1520" s="45"/>
      <c r="E1520" s="45"/>
      <c r="F1520" s="95"/>
      <c r="G1520" s="95"/>
      <c r="H1520" s="95"/>
      <c r="I1520" s="92"/>
    </row>
    <row r="1521" spans="2:9" ht="15.75" thickBot="1" x14ac:dyDescent="0.25">
      <c r="B1521" s="96"/>
      <c r="C1521" s="97" t="s">
        <v>112</v>
      </c>
      <c r="D1521" s="97"/>
      <c r="E1521" s="97"/>
      <c r="F1521" s="595" t="s">
        <v>113</v>
      </c>
      <c r="G1521" s="596"/>
      <c r="H1521" s="596"/>
      <c r="I1521" s="98"/>
    </row>
    <row r="1523" spans="2:9" ht="15" thickBot="1" x14ac:dyDescent="0.25"/>
    <row r="1524" spans="2:9" ht="15.75" x14ac:dyDescent="0.2">
      <c r="B1524" s="130"/>
      <c r="C1524" s="131"/>
      <c r="D1524" s="659" t="s">
        <v>0</v>
      </c>
      <c r="E1524" s="660"/>
      <c r="F1524" s="660"/>
      <c r="G1524" s="660"/>
      <c r="H1524" s="660"/>
      <c r="I1524" s="661"/>
    </row>
    <row r="1525" spans="2:9" ht="15.75" x14ac:dyDescent="0.2">
      <c r="B1525" s="132"/>
      <c r="C1525" s="34"/>
      <c r="D1525" s="558"/>
      <c r="E1525" s="662"/>
      <c r="F1525" s="662"/>
      <c r="G1525" s="662"/>
      <c r="H1525" s="662"/>
      <c r="I1525" s="663"/>
    </row>
    <row r="1526" spans="2:9" ht="15.75" x14ac:dyDescent="0.2">
      <c r="B1526" s="132"/>
      <c r="C1526" s="34"/>
      <c r="D1526" s="558"/>
      <c r="E1526" s="664"/>
      <c r="F1526" s="664"/>
      <c r="G1526" s="664"/>
      <c r="H1526" s="664"/>
      <c r="I1526" s="663"/>
    </row>
    <row r="1527" spans="2:9" ht="15.75" x14ac:dyDescent="0.2">
      <c r="B1527" s="132"/>
      <c r="C1527" s="34"/>
      <c r="D1527" s="35" t="s">
        <v>81</v>
      </c>
      <c r="E1527" s="125"/>
      <c r="F1527" s="125"/>
      <c r="G1527" s="125"/>
      <c r="H1527" s="125"/>
      <c r="I1527" s="133"/>
    </row>
    <row r="1528" spans="2:9" ht="15.75" x14ac:dyDescent="0.2">
      <c r="B1528" s="132"/>
      <c r="C1528" s="34"/>
      <c r="D1528" s="35" t="s">
        <v>82</v>
      </c>
      <c r="E1528" s="125"/>
      <c r="F1528" s="125"/>
      <c r="G1528" s="125"/>
      <c r="H1528" s="125"/>
      <c r="I1528" s="133"/>
    </row>
    <row r="1529" spans="2:9" ht="21" thickBot="1" x14ac:dyDescent="0.25">
      <c r="B1529" s="134"/>
      <c r="C1529" s="38"/>
      <c r="D1529" s="39" t="s">
        <v>83</v>
      </c>
      <c r="E1529" s="40"/>
      <c r="F1529" s="40"/>
      <c r="G1529" s="40"/>
      <c r="H1529" s="40"/>
      <c r="I1529" s="135"/>
    </row>
    <row r="1530" spans="2:9" ht="15" x14ac:dyDescent="0.25">
      <c r="B1530" s="136" t="s">
        <v>84</v>
      </c>
      <c r="C1530" s="118">
        <v>2.21</v>
      </c>
      <c r="D1530" s="166"/>
      <c r="E1530" s="166"/>
      <c r="F1530" s="166"/>
      <c r="G1530" s="166"/>
      <c r="H1530" s="45"/>
      <c r="I1530" s="137"/>
    </row>
    <row r="1531" spans="2:9" ht="15" thickBot="1" x14ac:dyDescent="0.25">
      <c r="B1531" s="138" t="s">
        <v>85</v>
      </c>
      <c r="C1531" s="562" t="s">
        <v>304</v>
      </c>
      <c r="D1531" s="562"/>
      <c r="E1531" s="562"/>
      <c r="F1531" s="562"/>
      <c r="G1531" s="562"/>
      <c r="H1531" s="562"/>
      <c r="I1531" s="665"/>
    </row>
    <row r="1532" spans="2:9" ht="15.75" thickBot="1" x14ac:dyDescent="0.25">
      <c r="B1532" s="666" t="s">
        <v>86</v>
      </c>
      <c r="C1532" s="556"/>
      <c r="D1532" s="556"/>
      <c r="E1532" s="556"/>
      <c r="F1532" s="556"/>
      <c r="G1532" s="556"/>
      <c r="H1532" s="556"/>
      <c r="I1532" s="667"/>
    </row>
    <row r="1533" spans="2:9" x14ac:dyDescent="0.2">
      <c r="B1533" s="655" t="s">
        <v>87</v>
      </c>
      <c r="C1533" s="567" t="s">
        <v>332</v>
      </c>
      <c r="D1533" s="568"/>
      <c r="E1533" s="568"/>
      <c r="F1533" s="571" t="s">
        <v>88</v>
      </c>
      <c r="G1533" s="573" t="s">
        <v>34</v>
      </c>
      <c r="H1533" s="571" t="s">
        <v>158</v>
      </c>
      <c r="I1533" s="575" t="s">
        <v>350</v>
      </c>
    </row>
    <row r="1534" spans="2:9" ht="15" thickBot="1" x14ac:dyDescent="0.25">
      <c r="B1534" s="656"/>
      <c r="C1534" s="657"/>
      <c r="D1534" s="658"/>
      <c r="E1534" s="658"/>
      <c r="F1534" s="572"/>
      <c r="G1534" s="574"/>
      <c r="H1534" s="572"/>
      <c r="I1534" s="576"/>
    </row>
    <row r="1535" spans="2:9" ht="15" thickBot="1" x14ac:dyDescent="0.25">
      <c r="B1535" s="48" t="s">
        <v>90</v>
      </c>
      <c r="C1535" s="49" t="s">
        <v>91</v>
      </c>
      <c r="D1535" s="49" t="s">
        <v>92</v>
      </c>
      <c r="E1535" s="49" t="s">
        <v>2</v>
      </c>
      <c r="F1535" s="49" t="s">
        <v>93</v>
      </c>
      <c r="G1535" s="49" t="s">
        <v>94</v>
      </c>
      <c r="H1535" s="49" t="s">
        <v>95</v>
      </c>
      <c r="I1535" s="50" t="s">
        <v>96</v>
      </c>
    </row>
    <row r="1536" spans="2:9" x14ac:dyDescent="0.2">
      <c r="B1536" s="51">
        <v>1</v>
      </c>
      <c r="C1536" s="52" t="s">
        <v>431</v>
      </c>
      <c r="D1536" s="53" t="s">
        <v>153</v>
      </c>
      <c r="E1536" s="100">
        <v>1</v>
      </c>
      <c r="F1536" s="126">
        <v>0.05</v>
      </c>
      <c r="G1536" s="56">
        <v>248549.52380952379</v>
      </c>
      <c r="H1536" s="57">
        <f t="shared" ref="H1536:H1543" si="74">(E1536*G1536)+(E1536*G1536*F1536)</f>
        <v>260976.99999999997</v>
      </c>
      <c r="I1536" s="580">
        <f>SUM(H1536:H1543)</f>
        <v>260976.99999999997</v>
      </c>
    </row>
    <row r="1537" spans="2:9" x14ac:dyDescent="0.2">
      <c r="B1537" s="51">
        <v>2</v>
      </c>
      <c r="C1537" s="52"/>
      <c r="D1537" s="58"/>
      <c r="E1537" s="105"/>
      <c r="F1537" s="126"/>
      <c r="G1537" s="113"/>
      <c r="H1537" s="57">
        <f t="shared" si="74"/>
        <v>0</v>
      </c>
      <c r="I1537" s="580"/>
    </row>
    <row r="1538" spans="2:9" x14ac:dyDescent="0.2">
      <c r="B1538" s="51">
        <v>3</v>
      </c>
      <c r="C1538" s="52"/>
      <c r="D1538" s="58"/>
      <c r="E1538" s="105"/>
      <c r="F1538" s="126"/>
      <c r="G1538" s="113"/>
      <c r="H1538" s="57">
        <f t="shared" si="74"/>
        <v>0</v>
      </c>
      <c r="I1538" s="580"/>
    </row>
    <row r="1539" spans="2:9" x14ac:dyDescent="0.2">
      <c r="B1539" s="51">
        <v>4</v>
      </c>
      <c r="C1539" s="52"/>
      <c r="D1539" s="58"/>
      <c r="E1539" s="105"/>
      <c r="F1539" s="126"/>
      <c r="G1539" s="56"/>
      <c r="H1539" s="57">
        <f t="shared" si="74"/>
        <v>0</v>
      </c>
      <c r="I1539" s="580"/>
    </row>
    <row r="1540" spans="2:9" x14ac:dyDescent="0.2">
      <c r="B1540" s="51">
        <v>5</v>
      </c>
      <c r="C1540" s="52"/>
      <c r="D1540" s="58"/>
      <c r="E1540" s="105"/>
      <c r="F1540" s="126"/>
      <c r="G1540" s="56"/>
      <c r="H1540" s="57">
        <f t="shared" si="74"/>
        <v>0</v>
      </c>
      <c r="I1540" s="580"/>
    </row>
    <row r="1541" spans="2:9" x14ac:dyDescent="0.2">
      <c r="B1541" s="51">
        <v>6</v>
      </c>
      <c r="C1541" s="52"/>
      <c r="D1541" s="58"/>
      <c r="E1541" s="105"/>
      <c r="F1541" s="126"/>
      <c r="G1541" s="56"/>
      <c r="H1541" s="57">
        <f t="shared" si="74"/>
        <v>0</v>
      </c>
      <c r="I1541" s="580"/>
    </row>
    <row r="1542" spans="2:9" x14ac:dyDescent="0.2">
      <c r="B1542" s="51">
        <v>7</v>
      </c>
      <c r="C1542" s="52"/>
      <c r="D1542" s="58"/>
      <c r="E1542" s="105"/>
      <c r="F1542" s="129"/>
      <c r="G1542" s="56"/>
      <c r="H1542" s="57">
        <f t="shared" si="74"/>
        <v>0</v>
      </c>
      <c r="I1542" s="580"/>
    </row>
    <row r="1543" spans="2:9" ht="15" thickBot="1" x14ac:dyDescent="0.25">
      <c r="B1543" s="51">
        <v>8</v>
      </c>
      <c r="C1543" s="52"/>
      <c r="D1543" s="58"/>
      <c r="E1543" s="105"/>
      <c r="F1543" s="129"/>
      <c r="G1543" s="56"/>
      <c r="H1543" s="57">
        <f t="shared" si="74"/>
        <v>0</v>
      </c>
      <c r="I1543" s="580"/>
    </row>
    <row r="1544" spans="2:9" ht="15.75" thickBot="1" x14ac:dyDescent="0.25">
      <c r="B1544" s="61" t="s">
        <v>90</v>
      </c>
      <c r="C1544" s="61" t="s">
        <v>97</v>
      </c>
      <c r="D1544" s="61" t="s">
        <v>92</v>
      </c>
      <c r="E1544" s="582" t="s">
        <v>2</v>
      </c>
      <c r="F1544" s="583"/>
      <c r="G1544" s="61" t="s">
        <v>98</v>
      </c>
      <c r="H1544" s="61" t="s">
        <v>99</v>
      </c>
      <c r="I1544" s="61" t="s">
        <v>96</v>
      </c>
    </row>
    <row r="1545" spans="2:9" ht="36" x14ac:dyDescent="0.2">
      <c r="B1545" s="51">
        <v>1</v>
      </c>
      <c r="C1545" s="52" t="s">
        <v>430</v>
      </c>
      <c r="D1545" s="53" t="s">
        <v>101</v>
      </c>
      <c r="E1545" s="584">
        <v>0.2</v>
      </c>
      <c r="F1545" s="585"/>
      <c r="G1545" s="62">
        <v>31550</v>
      </c>
      <c r="H1545" s="63">
        <f>G1545*E1545</f>
        <v>6310</v>
      </c>
      <c r="I1545" s="579">
        <f>SUM(H1545:H1546)</f>
        <v>6310</v>
      </c>
    </row>
    <row r="1546" spans="2:9" ht="15" thickBot="1" x14ac:dyDescent="0.25">
      <c r="B1546" s="64">
        <v>2</v>
      </c>
      <c r="C1546" s="65" t="s">
        <v>102</v>
      </c>
      <c r="D1546" s="66"/>
      <c r="E1546" s="581"/>
      <c r="F1546" s="581"/>
      <c r="G1546" s="67"/>
      <c r="H1546" s="68">
        <f>G1546*E1546</f>
        <v>0</v>
      </c>
      <c r="I1546" s="580"/>
    </row>
    <row r="1547" spans="2:9" ht="15.75" thickBot="1" x14ac:dyDescent="0.25">
      <c r="B1547" s="61" t="s">
        <v>90</v>
      </c>
      <c r="C1547" s="61" t="s">
        <v>103</v>
      </c>
      <c r="D1547" s="165" t="s">
        <v>92</v>
      </c>
      <c r="E1547" s="586" t="s">
        <v>2</v>
      </c>
      <c r="F1547" s="587"/>
      <c r="G1547" s="168" t="s">
        <v>94</v>
      </c>
      <c r="H1547" s="61" t="s">
        <v>95</v>
      </c>
      <c r="I1547" s="61" t="s">
        <v>96</v>
      </c>
    </row>
    <row r="1548" spans="2:9" ht="23.45" customHeight="1" thickBot="1" x14ac:dyDescent="0.25">
      <c r="B1548" s="51">
        <v>1</v>
      </c>
      <c r="C1548" s="52" t="s">
        <v>104</v>
      </c>
      <c r="D1548" s="53" t="s">
        <v>352</v>
      </c>
      <c r="E1548" s="588">
        <v>0.05</v>
      </c>
      <c r="F1548" s="589"/>
      <c r="G1548" s="57">
        <f>I1545</f>
        <v>6310</v>
      </c>
      <c r="H1548" s="71">
        <f>E1548*G1548</f>
        <v>315.5</v>
      </c>
      <c r="I1548" s="579">
        <f>SUM(H1548:H1550)</f>
        <v>2815.5</v>
      </c>
    </row>
    <row r="1549" spans="2:9" ht="15.75" thickBot="1" x14ac:dyDescent="0.25">
      <c r="B1549" s="64">
        <v>2</v>
      </c>
      <c r="C1549" s="72" t="s">
        <v>135</v>
      </c>
      <c r="D1549" s="58" t="s">
        <v>256</v>
      </c>
      <c r="E1549" s="588">
        <v>1</v>
      </c>
      <c r="F1549" s="589"/>
      <c r="G1549" s="57">
        <v>1600</v>
      </c>
      <c r="H1549" s="71">
        <f t="shared" ref="H1549:H1550" si="75">E1549*G1549</f>
        <v>1600</v>
      </c>
      <c r="I1549" s="580"/>
    </row>
    <row r="1550" spans="2:9" ht="15.75" thickBot="1" x14ac:dyDescent="0.25">
      <c r="B1550" s="64">
        <v>3</v>
      </c>
      <c r="C1550" s="74" t="s">
        <v>134</v>
      </c>
      <c r="D1550" s="58" t="s">
        <v>256</v>
      </c>
      <c r="E1550" s="590">
        <v>1</v>
      </c>
      <c r="F1550" s="591"/>
      <c r="G1550" s="75">
        <v>900</v>
      </c>
      <c r="H1550" s="71">
        <f t="shared" si="75"/>
        <v>900</v>
      </c>
      <c r="I1550" s="580"/>
    </row>
    <row r="1551" spans="2:9" ht="15.75" thickBot="1" x14ac:dyDescent="0.25">
      <c r="B1551" s="61" t="s">
        <v>90</v>
      </c>
      <c r="C1551" s="61" t="s">
        <v>106</v>
      </c>
      <c r="D1551" s="61" t="s">
        <v>92</v>
      </c>
      <c r="E1551" s="582" t="s">
        <v>2</v>
      </c>
      <c r="F1551" s="583"/>
      <c r="G1551" s="61" t="s">
        <v>94</v>
      </c>
      <c r="H1551" s="61" t="s">
        <v>99</v>
      </c>
      <c r="I1551" s="61" t="s">
        <v>96</v>
      </c>
    </row>
    <row r="1552" spans="2:9" x14ac:dyDescent="0.2">
      <c r="B1552" s="51">
        <v>1</v>
      </c>
      <c r="C1552" s="52"/>
      <c r="D1552" s="53"/>
      <c r="E1552" s="577"/>
      <c r="F1552" s="578"/>
      <c r="G1552" s="62"/>
      <c r="H1552" s="63">
        <f>G1552*E1552</f>
        <v>0</v>
      </c>
      <c r="I1552" s="579">
        <f>SUM(H1552:H1553)</f>
        <v>0</v>
      </c>
    </row>
    <row r="1553" spans="2:9" ht="15" thickBot="1" x14ac:dyDescent="0.25">
      <c r="B1553" s="64">
        <v>2</v>
      </c>
      <c r="C1553" s="65" t="s">
        <v>102</v>
      </c>
      <c r="D1553" s="66"/>
      <c r="E1553" s="581"/>
      <c r="F1553" s="581"/>
      <c r="G1553" s="67"/>
      <c r="H1553" s="68">
        <f>G1553*E1553</f>
        <v>0</v>
      </c>
      <c r="I1553" s="580"/>
    </row>
    <row r="1554" spans="2:9" ht="15.75" thickBot="1" x14ac:dyDescent="0.25">
      <c r="B1554" s="76"/>
      <c r="C1554" s="77" t="s">
        <v>109</v>
      </c>
      <c r="D1554" s="78"/>
      <c r="E1554" s="592"/>
      <c r="F1554" s="593"/>
      <c r="G1554" s="79"/>
      <c r="H1554" s="80" t="s">
        <v>102</v>
      </c>
      <c r="I1554" s="81">
        <f>I1536+I1545+I1548+I1552</f>
        <v>270102.5</v>
      </c>
    </row>
    <row r="1555" spans="2:9" x14ac:dyDescent="0.2">
      <c r="B1555" s="82"/>
      <c r="C1555" s="83"/>
      <c r="D1555" s="84"/>
      <c r="E1555" s="84" t="s">
        <v>110</v>
      </c>
      <c r="F1555" s="84"/>
      <c r="G1555" s="85"/>
      <c r="H1555" s="86"/>
      <c r="I1555" s="87"/>
    </row>
    <row r="1556" spans="2:9" x14ac:dyDescent="0.2">
      <c r="B1556" s="88"/>
      <c r="C1556" s="89"/>
      <c r="D1556" s="166"/>
      <c r="E1556" s="166"/>
      <c r="F1556" s="166"/>
      <c r="G1556" s="166"/>
      <c r="H1556" s="45"/>
      <c r="I1556" s="90"/>
    </row>
    <row r="1557" spans="2:9" x14ac:dyDescent="0.2">
      <c r="B1557" s="88"/>
      <c r="C1557" s="91"/>
      <c r="D1557" s="45"/>
      <c r="E1557" s="45"/>
      <c r="F1557" s="166"/>
      <c r="G1557" s="166"/>
      <c r="H1557" s="45"/>
      <c r="I1557" s="92"/>
    </row>
    <row r="1558" spans="2:9" x14ac:dyDescent="0.2">
      <c r="B1558" s="93"/>
      <c r="C1558" s="166"/>
      <c r="D1558" s="45"/>
      <c r="E1558" s="45"/>
      <c r="F1558" s="594" t="s">
        <v>111</v>
      </c>
      <c r="G1558" s="594"/>
      <c r="H1558" s="594"/>
      <c r="I1558" s="94"/>
    </row>
    <row r="1559" spans="2:9" x14ac:dyDescent="0.2">
      <c r="B1559" s="93"/>
      <c r="C1559" s="95"/>
      <c r="D1559" s="45"/>
      <c r="E1559" s="45"/>
      <c r="F1559" s="95"/>
      <c r="G1559" s="95"/>
      <c r="H1559" s="95"/>
      <c r="I1559" s="92"/>
    </row>
    <row r="1560" spans="2:9" ht="15.75" thickBot="1" x14ac:dyDescent="0.25">
      <c r="B1560" s="96"/>
      <c r="C1560" s="97" t="s">
        <v>112</v>
      </c>
      <c r="D1560" s="97"/>
      <c r="E1560" s="97"/>
      <c r="F1560" s="595" t="s">
        <v>113</v>
      </c>
      <c r="G1560" s="596"/>
      <c r="H1560" s="596"/>
      <c r="I1560" s="98"/>
    </row>
    <row r="1562" spans="2:9" ht="15" thickBot="1" x14ac:dyDescent="0.25"/>
    <row r="1563" spans="2:9" ht="15.75" x14ac:dyDescent="0.2">
      <c r="B1563" s="130"/>
      <c r="C1563" s="131"/>
      <c r="D1563" s="659" t="s">
        <v>0</v>
      </c>
      <c r="E1563" s="660"/>
      <c r="F1563" s="660"/>
      <c r="G1563" s="660"/>
      <c r="H1563" s="660"/>
      <c r="I1563" s="661"/>
    </row>
    <row r="1564" spans="2:9" ht="15.75" x14ac:dyDescent="0.2">
      <c r="B1564" s="132"/>
      <c r="C1564" s="34"/>
      <c r="D1564" s="558"/>
      <c r="E1564" s="662"/>
      <c r="F1564" s="662"/>
      <c r="G1564" s="662"/>
      <c r="H1564" s="662"/>
      <c r="I1564" s="663"/>
    </row>
    <row r="1565" spans="2:9" ht="15.75" x14ac:dyDescent="0.2">
      <c r="B1565" s="132"/>
      <c r="C1565" s="34"/>
      <c r="D1565" s="558"/>
      <c r="E1565" s="664"/>
      <c r="F1565" s="664"/>
      <c r="G1565" s="664"/>
      <c r="H1565" s="664"/>
      <c r="I1565" s="663"/>
    </row>
    <row r="1566" spans="2:9" ht="15.75" x14ac:dyDescent="0.2">
      <c r="B1566" s="132"/>
      <c r="C1566" s="34"/>
      <c r="D1566" s="35" t="s">
        <v>81</v>
      </c>
      <c r="E1566" s="125"/>
      <c r="F1566" s="125"/>
      <c r="G1566" s="125"/>
      <c r="H1566" s="125"/>
      <c r="I1566" s="133"/>
    </row>
    <row r="1567" spans="2:9" ht="15.75" x14ac:dyDescent="0.2">
      <c r="B1567" s="132"/>
      <c r="C1567" s="34"/>
      <c r="D1567" s="35" t="s">
        <v>82</v>
      </c>
      <c r="E1567" s="125"/>
      <c r="F1567" s="125"/>
      <c r="G1567" s="125"/>
      <c r="H1567" s="125"/>
      <c r="I1567" s="133"/>
    </row>
    <row r="1568" spans="2:9" ht="21" thickBot="1" x14ac:dyDescent="0.25">
      <c r="B1568" s="134"/>
      <c r="C1568" s="38"/>
      <c r="D1568" s="39" t="s">
        <v>83</v>
      </c>
      <c r="E1568" s="40"/>
      <c r="F1568" s="40"/>
      <c r="G1568" s="40"/>
      <c r="H1568" s="40"/>
      <c r="I1568" s="135"/>
    </row>
    <row r="1569" spans="2:9" ht="15" x14ac:dyDescent="0.25">
      <c r="B1569" s="136" t="s">
        <v>84</v>
      </c>
      <c r="C1569" s="118">
        <v>2.2200000000000002</v>
      </c>
      <c r="D1569" s="166"/>
      <c r="E1569" s="166"/>
      <c r="F1569" s="166"/>
      <c r="G1569" s="166"/>
      <c r="H1569" s="45"/>
      <c r="I1569" s="137"/>
    </row>
    <row r="1570" spans="2:9" ht="15" thickBot="1" x14ac:dyDescent="0.25">
      <c r="B1570" s="138" t="s">
        <v>85</v>
      </c>
      <c r="C1570" s="562" t="s">
        <v>304</v>
      </c>
      <c r="D1570" s="562"/>
      <c r="E1570" s="562"/>
      <c r="F1570" s="562"/>
      <c r="G1570" s="562"/>
      <c r="H1570" s="562"/>
      <c r="I1570" s="665"/>
    </row>
    <row r="1571" spans="2:9" ht="15.75" thickBot="1" x14ac:dyDescent="0.25">
      <c r="B1571" s="666" t="s">
        <v>86</v>
      </c>
      <c r="C1571" s="556"/>
      <c r="D1571" s="556"/>
      <c r="E1571" s="556"/>
      <c r="F1571" s="556"/>
      <c r="G1571" s="556"/>
      <c r="H1571" s="556"/>
      <c r="I1571" s="667"/>
    </row>
    <row r="1572" spans="2:9" x14ac:dyDescent="0.2">
      <c r="B1572" s="655" t="s">
        <v>87</v>
      </c>
      <c r="C1572" s="567" t="s">
        <v>333</v>
      </c>
      <c r="D1572" s="568"/>
      <c r="E1572" s="568"/>
      <c r="F1572" s="571" t="s">
        <v>88</v>
      </c>
      <c r="G1572" s="573" t="s">
        <v>34</v>
      </c>
      <c r="H1572" s="571" t="s">
        <v>158</v>
      </c>
      <c r="I1572" s="575" t="s">
        <v>350</v>
      </c>
    </row>
    <row r="1573" spans="2:9" ht="15" thickBot="1" x14ac:dyDescent="0.25">
      <c r="B1573" s="656"/>
      <c r="C1573" s="657"/>
      <c r="D1573" s="658"/>
      <c r="E1573" s="658"/>
      <c r="F1573" s="572"/>
      <c r="G1573" s="574"/>
      <c r="H1573" s="572"/>
      <c r="I1573" s="576"/>
    </row>
    <row r="1574" spans="2:9" ht="15" thickBot="1" x14ac:dyDescent="0.25">
      <c r="B1574" s="48" t="s">
        <v>90</v>
      </c>
      <c r="C1574" s="49" t="s">
        <v>91</v>
      </c>
      <c r="D1574" s="49" t="s">
        <v>92</v>
      </c>
      <c r="E1574" s="49" t="s">
        <v>2</v>
      </c>
      <c r="F1574" s="49" t="s">
        <v>93</v>
      </c>
      <c r="G1574" s="49" t="s">
        <v>94</v>
      </c>
      <c r="H1574" s="49" t="s">
        <v>95</v>
      </c>
      <c r="I1574" s="50" t="s">
        <v>96</v>
      </c>
    </row>
    <row r="1575" spans="2:9" x14ac:dyDescent="0.2">
      <c r="B1575" s="51">
        <v>1</v>
      </c>
      <c r="C1575" s="52" t="s">
        <v>432</v>
      </c>
      <c r="D1575" s="53" t="s">
        <v>153</v>
      </c>
      <c r="E1575" s="100">
        <v>1</v>
      </c>
      <c r="F1575" s="126">
        <v>0.05</v>
      </c>
      <c r="G1575" s="56">
        <v>161740</v>
      </c>
      <c r="H1575" s="57">
        <f t="shared" ref="H1575:H1582" si="76">(E1575*G1575)+(E1575*G1575*F1575)</f>
        <v>169827</v>
      </c>
      <c r="I1575" s="580">
        <f>SUM(H1575:H1582)</f>
        <v>169827</v>
      </c>
    </row>
    <row r="1576" spans="2:9" x14ac:dyDescent="0.2">
      <c r="B1576" s="51">
        <v>2</v>
      </c>
      <c r="C1576" s="52"/>
      <c r="D1576" s="58"/>
      <c r="E1576" s="105"/>
      <c r="F1576" s="126"/>
      <c r="G1576" s="113"/>
      <c r="H1576" s="57">
        <f t="shared" si="76"/>
        <v>0</v>
      </c>
      <c r="I1576" s="580"/>
    </row>
    <row r="1577" spans="2:9" x14ac:dyDescent="0.2">
      <c r="B1577" s="51">
        <v>3</v>
      </c>
      <c r="C1577" s="52"/>
      <c r="D1577" s="58"/>
      <c r="E1577" s="105"/>
      <c r="F1577" s="126"/>
      <c r="G1577" s="113"/>
      <c r="H1577" s="57">
        <f t="shared" si="76"/>
        <v>0</v>
      </c>
      <c r="I1577" s="580"/>
    </row>
    <row r="1578" spans="2:9" x14ac:dyDescent="0.2">
      <c r="B1578" s="51">
        <v>4</v>
      </c>
      <c r="C1578" s="52"/>
      <c r="D1578" s="58"/>
      <c r="E1578" s="105"/>
      <c r="F1578" s="126"/>
      <c r="G1578" s="56"/>
      <c r="H1578" s="57">
        <f t="shared" si="76"/>
        <v>0</v>
      </c>
      <c r="I1578" s="580"/>
    </row>
    <row r="1579" spans="2:9" x14ac:dyDescent="0.2">
      <c r="B1579" s="51">
        <v>5</v>
      </c>
      <c r="C1579" s="52"/>
      <c r="D1579" s="58"/>
      <c r="E1579" s="105"/>
      <c r="F1579" s="126"/>
      <c r="G1579" s="56"/>
      <c r="H1579" s="57">
        <f t="shared" si="76"/>
        <v>0</v>
      </c>
      <c r="I1579" s="580"/>
    </row>
    <row r="1580" spans="2:9" x14ac:dyDescent="0.2">
      <c r="B1580" s="51">
        <v>6</v>
      </c>
      <c r="C1580" s="52"/>
      <c r="D1580" s="58"/>
      <c r="E1580" s="105"/>
      <c r="F1580" s="126"/>
      <c r="G1580" s="56"/>
      <c r="H1580" s="57">
        <f t="shared" si="76"/>
        <v>0</v>
      </c>
      <c r="I1580" s="580"/>
    </row>
    <row r="1581" spans="2:9" x14ac:dyDescent="0.2">
      <c r="B1581" s="51">
        <v>7</v>
      </c>
      <c r="C1581" s="52"/>
      <c r="D1581" s="58"/>
      <c r="E1581" s="105"/>
      <c r="F1581" s="129"/>
      <c r="G1581" s="56"/>
      <c r="H1581" s="57">
        <f t="shared" si="76"/>
        <v>0</v>
      </c>
      <c r="I1581" s="580"/>
    </row>
    <row r="1582" spans="2:9" ht="15" thickBot="1" x14ac:dyDescent="0.25">
      <c r="B1582" s="51">
        <v>8</v>
      </c>
      <c r="C1582" s="52"/>
      <c r="D1582" s="58"/>
      <c r="E1582" s="105"/>
      <c r="F1582" s="129"/>
      <c r="G1582" s="56"/>
      <c r="H1582" s="57">
        <f t="shared" si="76"/>
        <v>0</v>
      </c>
      <c r="I1582" s="580"/>
    </row>
    <row r="1583" spans="2:9" ht="15.75" thickBot="1" x14ac:dyDescent="0.25">
      <c r="B1583" s="61" t="s">
        <v>90</v>
      </c>
      <c r="C1583" s="61" t="s">
        <v>97</v>
      </c>
      <c r="D1583" s="61" t="s">
        <v>92</v>
      </c>
      <c r="E1583" s="582" t="s">
        <v>2</v>
      </c>
      <c r="F1583" s="583"/>
      <c r="G1583" s="61" t="s">
        <v>98</v>
      </c>
      <c r="H1583" s="61" t="s">
        <v>99</v>
      </c>
      <c r="I1583" s="61" t="s">
        <v>96</v>
      </c>
    </row>
    <row r="1584" spans="2:9" ht="36" x14ac:dyDescent="0.2">
      <c r="B1584" s="51">
        <v>1</v>
      </c>
      <c r="C1584" s="52" t="s">
        <v>430</v>
      </c>
      <c r="D1584" s="53" t="s">
        <v>101</v>
      </c>
      <c r="E1584" s="584">
        <v>0.2</v>
      </c>
      <c r="F1584" s="585"/>
      <c r="G1584" s="62">
        <v>31550</v>
      </c>
      <c r="H1584" s="63">
        <f>G1584*E1584</f>
        <v>6310</v>
      </c>
      <c r="I1584" s="579">
        <f>SUM(H1584:H1585)</f>
        <v>6310</v>
      </c>
    </row>
    <row r="1585" spans="2:9" ht="15" thickBot="1" x14ac:dyDescent="0.25">
      <c r="B1585" s="64">
        <v>2</v>
      </c>
      <c r="C1585" s="65" t="s">
        <v>102</v>
      </c>
      <c r="D1585" s="66"/>
      <c r="E1585" s="581"/>
      <c r="F1585" s="581"/>
      <c r="G1585" s="67"/>
      <c r="H1585" s="68">
        <f>G1585*E1585</f>
        <v>0</v>
      </c>
      <c r="I1585" s="580"/>
    </row>
    <row r="1586" spans="2:9" ht="15.75" thickBot="1" x14ac:dyDescent="0.25">
      <c r="B1586" s="61" t="s">
        <v>90</v>
      </c>
      <c r="C1586" s="61" t="s">
        <v>103</v>
      </c>
      <c r="D1586" s="165" t="s">
        <v>92</v>
      </c>
      <c r="E1586" s="586" t="s">
        <v>2</v>
      </c>
      <c r="F1586" s="587"/>
      <c r="G1586" s="168" t="s">
        <v>94</v>
      </c>
      <c r="H1586" s="61" t="s">
        <v>95</v>
      </c>
      <c r="I1586" s="61" t="s">
        <v>96</v>
      </c>
    </row>
    <row r="1587" spans="2:9" ht="23.45" customHeight="1" thickBot="1" x14ac:dyDescent="0.25">
      <c r="B1587" s="51">
        <v>1</v>
      </c>
      <c r="C1587" s="52" t="s">
        <v>104</v>
      </c>
      <c r="D1587" s="53" t="s">
        <v>352</v>
      </c>
      <c r="E1587" s="588">
        <v>0.05</v>
      </c>
      <c r="F1587" s="589"/>
      <c r="G1587" s="57">
        <f>I1584</f>
        <v>6310</v>
      </c>
      <c r="H1587" s="71">
        <f>E1587*G1587</f>
        <v>315.5</v>
      </c>
      <c r="I1587" s="579">
        <f>SUM(H1587:H1589)</f>
        <v>2815.5</v>
      </c>
    </row>
    <row r="1588" spans="2:9" ht="15.75" thickBot="1" x14ac:dyDescent="0.25">
      <c r="B1588" s="64">
        <v>2</v>
      </c>
      <c r="C1588" s="72" t="s">
        <v>135</v>
      </c>
      <c r="D1588" s="58" t="s">
        <v>256</v>
      </c>
      <c r="E1588" s="588">
        <v>1</v>
      </c>
      <c r="F1588" s="589"/>
      <c r="G1588" s="57">
        <v>1600</v>
      </c>
      <c r="H1588" s="71">
        <f t="shared" ref="H1588:H1589" si="77">E1588*G1588</f>
        <v>1600</v>
      </c>
      <c r="I1588" s="580"/>
    </row>
    <row r="1589" spans="2:9" ht="15.75" thickBot="1" x14ac:dyDescent="0.25">
      <c r="B1589" s="64">
        <v>3</v>
      </c>
      <c r="C1589" s="74" t="s">
        <v>134</v>
      </c>
      <c r="D1589" s="58" t="s">
        <v>256</v>
      </c>
      <c r="E1589" s="590">
        <v>1</v>
      </c>
      <c r="F1589" s="591"/>
      <c r="G1589" s="75">
        <v>900</v>
      </c>
      <c r="H1589" s="71">
        <f t="shared" si="77"/>
        <v>900</v>
      </c>
      <c r="I1589" s="580"/>
    </row>
    <row r="1590" spans="2:9" ht="15.75" thickBot="1" x14ac:dyDescent="0.25">
      <c r="B1590" s="61" t="s">
        <v>90</v>
      </c>
      <c r="C1590" s="61" t="s">
        <v>106</v>
      </c>
      <c r="D1590" s="61" t="s">
        <v>92</v>
      </c>
      <c r="E1590" s="582" t="s">
        <v>2</v>
      </c>
      <c r="F1590" s="583"/>
      <c r="G1590" s="61" t="s">
        <v>94</v>
      </c>
      <c r="H1590" s="61" t="s">
        <v>99</v>
      </c>
      <c r="I1590" s="61" t="s">
        <v>96</v>
      </c>
    </row>
    <row r="1591" spans="2:9" x14ac:dyDescent="0.2">
      <c r="B1591" s="51">
        <v>1</v>
      </c>
      <c r="C1591" s="52"/>
      <c r="D1591" s="53"/>
      <c r="E1591" s="577"/>
      <c r="F1591" s="578"/>
      <c r="G1591" s="62"/>
      <c r="H1591" s="63">
        <f>G1591*E1591</f>
        <v>0</v>
      </c>
      <c r="I1591" s="579">
        <f>SUM(H1591:H1592)</f>
        <v>0</v>
      </c>
    </row>
    <row r="1592" spans="2:9" ht="15" thickBot="1" x14ac:dyDescent="0.25">
      <c r="B1592" s="64">
        <v>2</v>
      </c>
      <c r="C1592" s="65" t="s">
        <v>102</v>
      </c>
      <c r="D1592" s="66"/>
      <c r="E1592" s="581"/>
      <c r="F1592" s="581"/>
      <c r="G1592" s="67"/>
      <c r="H1592" s="68">
        <f>G1592*E1592</f>
        <v>0</v>
      </c>
      <c r="I1592" s="580"/>
    </row>
    <row r="1593" spans="2:9" ht="15.75" thickBot="1" x14ac:dyDescent="0.25">
      <c r="B1593" s="76"/>
      <c r="C1593" s="77" t="s">
        <v>109</v>
      </c>
      <c r="D1593" s="78"/>
      <c r="E1593" s="592"/>
      <c r="F1593" s="593"/>
      <c r="G1593" s="79"/>
      <c r="H1593" s="80" t="s">
        <v>102</v>
      </c>
      <c r="I1593" s="81">
        <f>I1575+I1584+I1587+I1591</f>
        <v>178952.5</v>
      </c>
    </row>
    <row r="1594" spans="2:9" x14ac:dyDescent="0.2">
      <c r="B1594" s="82"/>
      <c r="C1594" s="83"/>
      <c r="D1594" s="84"/>
      <c r="E1594" s="84" t="s">
        <v>110</v>
      </c>
      <c r="F1594" s="84"/>
      <c r="G1594" s="85"/>
      <c r="H1594" s="86"/>
      <c r="I1594" s="87"/>
    </row>
    <row r="1595" spans="2:9" x14ac:dyDescent="0.2">
      <c r="B1595" s="88"/>
      <c r="C1595" s="89"/>
      <c r="D1595" s="166"/>
      <c r="E1595" s="166"/>
      <c r="F1595" s="166"/>
      <c r="G1595" s="166"/>
      <c r="H1595" s="45"/>
      <c r="I1595" s="90"/>
    </row>
    <row r="1596" spans="2:9" x14ac:dyDescent="0.2">
      <c r="B1596" s="88"/>
      <c r="C1596" s="91"/>
      <c r="D1596" s="45"/>
      <c r="E1596" s="45"/>
      <c r="F1596" s="166"/>
      <c r="G1596" s="166"/>
      <c r="H1596" s="45"/>
      <c r="I1596" s="92"/>
    </row>
    <row r="1597" spans="2:9" x14ac:dyDescent="0.2">
      <c r="B1597" s="93"/>
      <c r="C1597" s="166"/>
      <c r="D1597" s="45"/>
      <c r="E1597" s="45"/>
      <c r="F1597" s="594" t="s">
        <v>111</v>
      </c>
      <c r="G1597" s="594"/>
      <c r="H1597" s="594"/>
      <c r="I1597" s="94"/>
    </row>
    <row r="1598" spans="2:9" x14ac:dyDescent="0.2">
      <c r="B1598" s="93"/>
      <c r="C1598" s="95"/>
      <c r="D1598" s="45"/>
      <c r="E1598" s="45"/>
      <c r="F1598" s="95"/>
      <c r="G1598" s="95"/>
      <c r="H1598" s="95"/>
      <c r="I1598" s="92"/>
    </row>
    <row r="1599" spans="2:9" ht="15.75" thickBot="1" x14ac:dyDescent="0.25">
      <c r="B1599" s="96"/>
      <c r="C1599" s="97" t="s">
        <v>112</v>
      </c>
      <c r="D1599" s="97"/>
      <c r="E1599" s="97"/>
      <c r="F1599" s="595" t="s">
        <v>113</v>
      </c>
      <c r="G1599" s="596"/>
      <c r="H1599" s="596"/>
      <c r="I1599" s="98"/>
    </row>
    <row r="1601" spans="2:9" ht="15" thickBot="1" x14ac:dyDescent="0.25"/>
    <row r="1602" spans="2:9" ht="15.75" x14ac:dyDescent="0.2">
      <c r="B1602" s="130"/>
      <c r="C1602" s="131"/>
      <c r="D1602" s="659" t="s">
        <v>0</v>
      </c>
      <c r="E1602" s="660"/>
      <c r="F1602" s="660"/>
      <c r="G1602" s="660"/>
      <c r="H1602" s="660"/>
      <c r="I1602" s="661"/>
    </row>
    <row r="1603" spans="2:9" ht="15.75" x14ac:dyDescent="0.2">
      <c r="B1603" s="132"/>
      <c r="C1603" s="34"/>
      <c r="D1603" s="558"/>
      <c r="E1603" s="662"/>
      <c r="F1603" s="662"/>
      <c r="G1603" s="662"/>
      <c r="H1603" s="662"/>
      <c r="I1603" s="663"/>
    </row>
    <row r="1604" spans="2:9" ht="15.75" x14ac:dyDescent="0.2">
      <c r="B1604" s="132"/>
      <c r="C1604" s="34"/>
      <c r="D1604" s="558"/>
      <c r="E1604" s="664"/>
      <c r="F1604" s="664"/>
      <c r="G1604" s="664"/>
      <c r="H1604" s="664"/>
      <c r="I1604" s="663"/>
    </row>
    <row r="1605" spans="2:9" ht="15.75" x14ac:dyDescent="0.2">
      <c r="B1605" s="132"/>
      <c r="C1605" s="34"/>
      <c r="D1605" s="35" t="s">
        <v>81</v>
      </c>
      <c r="E1605" s="125"/>
      <c r="F1605" s="125"/>
      <c r="G1605" s="125"/>
      <c r="H1605" s="125"/>
      <c r="I1605" s="133"/>
    </row>
    <row r="1606" spans="2:9" ht="15.75" x14ac:dyDescent="0.2">
      <c r="B1606" s="132"/>
      <c r="C1606" s="34"/>
      <c r="D1606" s="35" t="s">
        <v>82</v>
      </c>
      <c r="E1606" s="125"/>
      <c r="F1606" s="125"/>
      <c r="G1606" s="125"/>
      <c r="H1606" s="125"/>
      <c r="I1606" s="133"/>
    </row>
    <row r="1607" spans="2:9" ht="21" thickBot="1" x14ac:dyDescent="0.25">
      <c r="B1607" s="134"/>
      <c r="C1607" s="38"/>
      <c r="D1607" s="39" t="s">
        <v>83</v>
      </c>
      <c r="E1607" s="40"/>
      <c r="F1607" s="40"/>
      <c r="G1607" s="40"/>
      <c r="H1607" s="40"/>
      <c r="I1607" s="135"/>
    </row>
    <row r="1608" spans="2:9" ht="15" x14ac:dyDescent="0.25">
      <c r="B1608" s="136" t="s">
        <v>84</v>
      </c>
      <c r="C1608" s="118">
        <v>2.23</v>
      </c>
      <c r="D1608" s="166"/>
      <c r="E1608" s="166"/>
      <c r="F1608" s="166"/>
      <c r="G1608" s="166"/>
      <c r="H1608" s="45"/>
      <c r="I1608" s="137"/>
    </row>
    <row r="1609" spans="2:9" ht="15" thickBot="1" x14ac:dyDescent="0.25">
      <c r="B1609" s="138" t="s">
        <v>85</v>
      </c>
      <c r="C1609" s="562" t="s">
        <v>304</v>
      </c>
      <c r="D1609" s="562"/>
      <c r="E1609" s="562"/>
      <c r="F1609" s="562"/>
      <c r="G1609" s="562"/>
      <c r="H1609" s="562"/>
      <c r="I1609" s="665"/>
    </row>
    <row r="1610" spans="2:9" ht="15.75" thickBot="1" x14ac:dyDescent="0.25">
      <c r="B1610" s="666" t="s">
        <v>86</v>
      </c>
      <c r="C1610" s="556"/>
      <c r="D1610" s="556"/>
      <c r="E1610" s="556"/>
      <c r="F1610" s="556"/>
      <c r="G1610" s="556"/>
      <c r="H1610" s="556"/>
      <c r="I1610" s="667"/>
    </row>
    <row r="1611" spans="2:9" x14ac:dyDescent="0.2">
      <c r="B1611" s="655" t="s">
        <v>87</v>
      </c>
      <c r="C1611" s="567" t="s">
        <v>307</v>
      </c>
      <c r="D1611" s="568"/>
      <c r="E1611" s="568"/>
      <c r="F1611" s="571" t="s">
        <v>88</v>
      </c>
      <c r="G1611" s="573" t="s">
        <v>8</v>
      </c>
      <c r="H1611" s="571" t="s">
        <v>158</v>
      </c>
      <c r="I1611" s="575" t="s">
        <v>350</v>
      </c>
    </row>
    <row r="1612" spans="2:9" ht="15" thickBot="1" x14ac:dyDescent="0.25">
      <c r="B1612" s="656"/>
      <c r="C1612" s="657"/>
      <c r="D1612" s="658"/>
      <c r="E1612" s="658"/>
      <c r="F1612" s="572"/>
      <c r="G1612" s="574"/>
      <c r="H1612" s="572"/>
      <c r="I1612" s="576"/>
    </row>
    <row r="1613" spans="2:9" ht="15" thickBot="1" x14ac:dyDescent="0.25">
      <c r="B1613" s="48" t="s">
        <v>90</v>
      </c>
      <c r="C1613" s="49" t="s">
        <v>91</v>
      </c>
      <c r="D1613" s="49" t="s">
        <v>92</v>
      </c>
      <c r="E1613" s="49" t="s">
        <v>2</v>
      </c>
      <c r="F1613" s="49" t="s">
        <v>93</v>
      </c>
      <c r="G1613" s="49" t="s">
        <v>94</v>
      </c>
      <c r="H1613" s="49" t="s">
        <v>95</v>
      </c>
      <c r="I1613" s="50" t="s">
        <v>96</v>
      </c>
    </row>
    <row r="1614" spans="2:9" x14ac:dyDescent="0.2">
      <c r="B1614" s="51">
        <v>1</v>
      </c>
      <c r="C1614" s="52" t="s">
        <v>382</v>
      </c>
      <c r="D1614" s="53" t="s">
        <v>153</v>
      </c>
      <c r="E1614" s="100">
        <v>1</v>
      </c>
      <c r="F1614" s="126">
        <v>0.05</v>
      </c>
      <c r="G1614" s="56">
        <v>51000</v>
      </c>
      <c r="H1614" s="57">
        <f t="shared" ref="H1614:H1621" si="78">(E1614*G1614)+(E1614*G1614*F1614)</f>
        <v>53550</v>
      </c>
      <c r="I1614" s="580">
        <f>SUM(H1614:H1621)</f>
        <v>53550</v>
      </c>
    </row>
    <row r="1615" spans="2:9" x14ac:dyDescent="0.2">
      <c r="B1615" s="51">
        <v>2</v>
      </c>
      <c r="C1615" s="52"/>
      <c r="D1615" s="58"/>
      <c r="E1615" s="105"/>
      <c r="F1615" s="126"/>
      <c r="G1615" s="113"/>
      <c r="H1615" s="57">
        <f t="shared" si="78"/>
        <v>0</v>
      </c>
      <c r="I1615" s="580"/>
    </row>
    <row r="1616" spans="2:9" x14ac:dyDescent="0.2">
      <c r="B1616" s="51">
        <v>3</v>
      </c>
      <c r="C1616" s="52"/>
      <c r="D1616" s="58"/>
      <c r="E1616" s="105"/>
      <c r="F1616" s="126"/>
      <c r="G1616" s="113"/>
      <c r="H1616" s="57">
        <f t="shared" si="78"/>
        <v>0</v>
      </c>
      <c r="I1616" s="580"/>
    </row>
    <row r="1617" spans="2:9" x14ac:dyDescent="0.2">
      <c r="B1617" s="51">
        <v>4</v>
      </c>
      <c r="C1617" s="52"/>
      <c r="D1617" s="58"/>
      <c r="E1617" s="105"/>
      <c r="F1617" s="126"/>
      <c r="G1617" s="56"/>
      <c r="H1617" s="57">
        <f t="shared" si="78"/>
        <v>0</v>
      </c>
      <c r="I1617" s="580"/>
    </row>
    <row r="1618" spans="2:9" x14ac:dyDescent="0.2">
      <c r="B1618" s="51">
        <v>5</v>
      </c>
      <c r="C1618" s="52"/>
      <c r="D1618" s="58"/>
      <c r="E1618" s="105"/>
      <c r="F1618" s="126"/>
      <c r="G1618" s="56"/>
      <c r="H1618" s="57">
        <f t="shared" si="78"/>
        <v>0</v>
      </c>
      <c r="I1618" s="580"/>
    </row>
    <row r="1619" spans="2:9" x14ac:dyDescent="0.2">
      <c r="B1619" s="51">
        <v>6</v>
      </c>
      <c r="C1619" s="52"/>
      <c r="D1619" s="58"/>
      <c r="E1619" s="105"/>
      <c r="F1619" s="126"/>
      <c r="G1619" s="56"/>
      <c r="H1619" s="57">
        <f t="shared" si="78"/>
        <v>0</v>
      </c>
      <c r="I1619" s="580"/>
    </row>
    <row r="1620" spans="2:9" x14ac:dyDescent="0.2">
      <c r="B1620" s="51">
        <v>7</v>
      </c>
      <c r="C1620" s="52"/>
      <c r="D1620" s="58"/>
      <c r="E1620" s="105"/>
      <c r="F1620" s="129"/>
      <c r="G1620" s="56"/>
      <c r="H1620" s="57">
        <f t="shared" si="78"/>
        <v>0</v>
      </c>
      <c r="I1620" s="580"/>
    </row>
    <row r="1621" spans="2:9" ht="15" thickBot="1" x14ac:dyDescent="0.25">
      <c r="B1621" s="51">
        <v>8</v>
      </c>
      <c r="C1621" s="52"/>
      <c r="D1621" s="58"/>
      <c r="E1621" s="105"/>
      <c r="F1621" s="129"/>
      <c r="G1621" s="56"/>
      <c r="H1621" s="57">
        <f t="shared" si="78"/>
        <v>0</v>
      </c>
      <c r="I1621" s="580"/>
    </row>
    <row r="1622" spans="2:9" ht="15.75" thickBot="1" x14ac:dyDescent="0.25">
      <c r="B1622" s="61" t="s">
        <v>90</v>
      </c>
      <c r="C1622" s="61" t="s">
        <v>97</v>
      </c>
      <c r="D1622" s="61" t="s">
        <v>92</v>
      </c>
      <c r="E1622" s="582" t="s">
        <v>2</v>
      </c>
      <c r="F1622" s="583"/>
      <c r="G1622" s="61" t="s">
        <v>98</v>
      </c>
      <c r="H1622" s="61" t="s">
        <v>99</v>
      </c>
      <c r="I1622" s="61" t="s">
        <v>96</v>
      </c>
    </row>
    <row r="1623" spans="2:9" ht="36" x14ac:dyDescent="0.2">
      <c r="B1623" s="51">
        <v>1</v>
      </c>
      <c r="C1623" s="52" t="s">
        <v>383</v>
      </c>
      <c r="D1623" s="53" t="s">
        <v>101</v>
      </c>
      <c r="E1623" s="584">
        <v>0.900485714285714</v>
      </c>
      <c r="F1623" s="585"/>
      <c r="G1623" s="62">
        <v>31550</v>
      </c>
      <c r="H1623" s="63">
        <f>G1623*E1623</f>
        <v>28410.324285714276</v>
      </c>
      <c r="I1623" s="579">
        <f>SUM(H1623:H1624)</f>
        <v>28410.324285714276</v>
      </c>
    </row>
    <row r="1624" spans="2:9" ht="15" thickBot="1" x14ac:dyDescent="0.25">
      <c r="B1624" s="64">
        <v>2</v>
      </c>
      <c r="C1624" s="65" t="s">
        <v>102</v>
      </c>
      <c r="D1624" s="66"/>
      <c r="E1624" s="581"/>
      <c r="F1624" s="581"/>
      <c r="G1624" s="67"/>
      <c r="H1624" s="68">
        <f>G1624*E1624</f>
        <v>0</v>
      </c>
      <c r="I1624" s="580"/>
    </row>
    <row r="1625" spans="2:9" ht="15.75" thickBot="1" x14ac:dyDescent="0.25">
      <c r="B1625" s="61" t="s">
        <v>90</v>
      </c>
      <c r="C1625" s="61" t="s">
        <v>103</v>
      </c>
      <c r="D1625" s="165" t="s">
        <v>92</v>
      </c>
      <c r="E1625" s="586" t="s">
        <v>2</v>
      </c>
      <c r="F1625" s="587"/>
      <c r="G1625" s="168" t="s">
        <v>94</v>
      </c>
      <c r="H1625" s="61" t="s">
        <v>95</v>
      </c>
      <c r="I1625" s="61" t="s">
        <v>96</v>
      </c>
    </row>
    <row r="1626" spans="2:9" ht="23.45" customHeight="1" thickBot="1" x14ac:dyDescent="0.25">
      <c r="B1626" s="51">
        <v>1</v>
      </c>
      <c r="C1626" s="52" t="s">
        <v>104</v>
      </c>
      <c r="D1626" s="53" t="s">
        <v>352</v>
      </c>
      <c r="E1626" s="588">
        <v>0.05</v>
      </c>
      <c r="F1626" s="589"/>
      <c r="G1626" s="57">
        <f>I1623</f>
        <v>28410.324285714276</v>
      </c>
      <c r="H1626" s="71">
        <f>E1626*G1626</f>
        <v>1420.5162142857139</v>
      </c>
      <c r="I1626" s="579">
        <f>SUM(H1626:H1628)</f>
        <v>3920.5162142857139</v>
      </c>
    </row>
    <row r="1627" spans="2:9" ht="15.75" thickBot="1" x14ac:dyDescent="0.25">
      <c r="B1627" s="64">
        <v>2</v>
      </c>
      <c r="C1627" s="72" t="s">
        <v>135</v>
      </c>
      <c r="D1627" s="58" t="s">
        <v>256</v>
      </c>
      <c r="E1627" s="588">
        <v>1</v>
      </c>
      <c r="F1627" s="589"/>
      <c r="G1627" s="57">
        <v>1600</v>
      </c>
      <c r="H1627" s="71">
        <f t="shared" ref="H1627:H1628" si="79">E1627*G1627</f>
        <v>1600</v>
      </c>
      <c r="I1627" s="580"/>
    </row>
    <row r="1628" spans="2:9" ht="15.75" thickBot="1" x14ac:dyDescent="0.25">
      <c r="B1628" s="64">
        <v>3</v>
      </c>
      <c r="C1628" s="74" t="s">
        <v>134</v>
      </c>
      <c r="D1628" s="58" t="s">
        <v>256</v>
      </c>
      <c r="E1628" s="590">
        <v>1</v>
      </c>
      <c r="F1628" s="591"/>
      <c r="G1628" s="75">
        <v>900</v>
      </c>
      <c r="H1628" s="71">
        <f t="shared" si="79"/>
        <v>900</v>
      </c>
      <c r="I1628" s="580"/>
    </row>
    <row r="1629" spans="2:9" ht="15.75" thickBot="1" x14ac:dyDescent="0.25">
      <c r="B1629" s="61" t="s">
        <v>90</v>
      </c>
      <c r="C1629" s="61" t="s">
        <v>106</v>
      </c>
      <c r="D1629" s="61" t="s">
        <v>92</v>
      </c>
      <c r="E1629" s="582" t="s">
        <v>2</v>
      </c>
      <c r="F1629" s="583"/>
      <c r="G1629" s="61" t="s">
        <v>94</v>
      </c>
      <c r="H1629" s="61" t="s">
        <v>99</v>
      </c>
      <c r="I1629" s="61" t="s">
        <v>96</v>
      </c>
    </row>
    <row r="1630" spans="2:9" x14ac:dyDescent="0.2">
      <c r="B1630" s="51">
        <v>1</v>
      </c>
      <c r="C1630" s="52"/>
      <c r="D1630" s="53"/>
      <c r="E1630" s="577"/>
      <c r="F1630" s="578"/>
      <c r="G1630" s="62"/>
      <c r="H1630" s="63">
        <f>G1630*E1630</f>
        <v>0</v>
      </c>
      <c r="I1630" s="579">
        <f>SUM(H1630:H1631)</f>
        <v>0</v>
      </c>
    </row>
    <row r="1631" spans="2:9" ht="15" thickBot="1" x14ac:dyDescent="0.25">
      <c r="B1631" s="64">
        <v>2</v>
      </c>
      <c r="C1631" s="65" t="s">
        <v>102</v>
      </c>
      <c r="D1631" s="66"/>
      <c r="E1631" s="581"/>
      <c r="F1631" s="581"/>
      <c r="G1631" s="67"/>
      <c r="H1631" s="68">
        <f>G1631*E1631</f>
        <v>0</v>
      </c>
      <c r="I1631" s="580"/>
    </row>
    <row r="1632" spans="2:9" ht="15.75" thickBot="1" x14ac:dyDescent="0.25">
      <c r="B1632" s="76"/>
      <c r="C1632" s="77" t="s">
        <v>109</v>
      </c>
      <c r="D1632" s="78"/>
      <c r="E1632" s="592"/>
      <c r="F1632" s="593"/>
      <c r="G1632" s="79"/>
      <c r="H1632" s="80" t="s">
        <v>102</v>
      </c>
      <c r="I1632" s="81">
        <f>I1614+I1623+I1626+I1630</f>
        <v>85880.840499999991</v>
      </c>
    </row>
    <row r="1633" spans="2:9" x14ac:dyDescent="0.2">
      <c r="B1633" s="82"/>
      <c r="C1633" s="83"/>
      <c r="D1633" s="84"/>
      <c r="E1633" s="84" t="s">
        <v>110</v>
      </c>
      <c r="F1633" s="84"/>
      <c r="G1633" s="85"/>
      <c r="H1633" s="86"/>
      <c r="I1633" s="87"/>
    </row>
    <row r="1634" spans="2:9" x14ac:dyDescent="0.2">
      <c r="B1634" s="88"/>
      <c r="C1634" s="89"/>
      <c r="D1634" s="166"/>
      <c r="E1634" s="166"/>
      <c r="F1634" s="166"/>
      <c r="G1634" s="166"/>
      <c r="H1634" s="45"/>
      <c r="I1634" s="90"/>
    </row>
    <row r="1635" spans="2:9" x14ac:dyDescent="0.2">
      <c r="B1635" s="88"/>
      <c r="C1635" s="91"/>
      <c r="D1635" s="45"/>
      <c r="E1635" s="45"/>
      <c r="F1635" s="166"/>
      <c r="G1635" s="166"/>
      <c r="H1635" s="45"/>
      <c r="I1635" s="92"/>
    </row>
    <row r="1636" spans="2:9" x14ac:dyDescent="0.2">
      <c r="B1636" s="93"/>
      <c r="C1636" s="166"/>
      <c r="D1636" s="45"/>
      <c r="E1636" s="45"/>
      <c r="F1636" s="594" t="s">
        <v>111</v>
      </c>
      <c r="G1636" s="594"/>
      <c r="H1636" s="594"/>
      <c r="I1636" s="94"/>
    </row>
    <row r="1637" spans="2:9" x14ac:dyDescent="0.2">
      <c r="B1637" s="93"/>
      <c r="C1637" s="95"/>
      <c r="D1637" s="45"/>
      <c r="E1637" s="45"/>
      <c r="F1637" s="95"/>
      <c r="G1637" s="95"/>
      <c r="H1637" s="95"/>
      <c r="I1637" s="92"/>
    </row>
    <row r="1638" spans="2:9" ht="15.75" thickBot="1" x14ac:dyDescent="0.25">
      <c r="B1638" s="96"/>
      <c r="C1638" s="97" t="s">
        <v>112</v>
      </c>
      <c r="D1638" s="97"/>
      <c r="E1638" s="97"/>
      <c r="F1638" s="595" t="s">
        <v>113</v>
      </c>
      <c r="G1638" s="596"/>
      <c r="H1638" s="596"/>
      <c r="I1638" s="98"/>
    </row>
    <row r="1640" spans="2:9" ht="15" thickBot="1" x14ac:dyDescent="0.25"/>
    <row r="1641" spans="2:9" ht="15.75" x14ac:dyDescent="0.2">
      <c r="B1641" s="130"/>
      <c r="C1641" s="131"/>
      <c r="D1641" s="659" t="s">
        <v>0</v>
      </c>
      <c r="E1641" s="660"/>
      <c r="F1641" s="660"/>
      <c r="G1641" s="660"/>
      <c r="H1641" s="660"/>
      <c r="I1641" s="661"/>
    </row>
    <row r="1642" spans="2:9" ht="15.75" x14ac:dyDescent="0.2">
      <c r="B1642" s="132"/>
      <c r="C1642" s="34"/>
      <c r="D1642" s="558"/>
      <c r="E1642" s="662"/>
      <c r="F1642" s="662"/>
      <c r="G1642" s="662"/>
      <c r="H1642" s="662"/>
      <c r="I1642" s="663"/>
    </row>
    <row r="1643" spans="2:9" ht="15.75" x14ac:dyDescent="0.2">
      <c r="B1643" s="132"/>
      <c r="C1643" s="34"/>
      <c r="D1643" s="558"/>
      <c r="E1643" s="664"/>
      <c r="F1643" s="664"/>
      <c r="G1643" s="664"/>
      <c r="H1643" s="664"/>
      <c r="I1643" s="663"/>
    </row>
    <row r="1644" spans="2:9" ht="15.75" x14ac:dyDescent="0.2">
      <c r="B1644" s="132"/>
      <c r="C1644" s="34"/>
      <c r="D1644" s="35" t="s">
        <v>81</v>
      </c>
      <c r="E1644" s="125"/>
      <c r="F1644" s="125"/>
      <c r="G1644" s="125"/>
      <c r="H1644" s="125"/>
      <c r="I1644" s="133"/>
    </row>
    <row r="1645" spans="2:9" ht="15.75" x14ac:dyDescent="0.2">
      <c r="B1645" s="132"/>
      <c r="C1645" s="34"/>
      <c r="D1645" s="35" t="s">
        <v>82</v>
      </c>
      <c r="E1645" s="125"/>
      <c r="F1645" s="125"/>
      <c r="G1645" s="125"/>
      <c r="H1645" s="125"/>
      <c r="I1645" s="133"/>
    </row>
    <row r="1646" spans="2:9" ht="21" thickBot="1" x14ac:dyDescent="0.25">
      <c r="B1646" s="134"/>
      <c r="C1646" s="38"/>
      <c r="D1646" s="39" t="s">
        <v>83</v>
      </c>
      <c r="E1646" s="40"/>
      <c r="F1646" s="40"/>
      <c r="G1646" s="40"/>
      <c r="H1646" s="40"/>
      <c r="I1646" s="135"/>
    </row>
    <row r="1647" spans="2:9" ht="15" x14ac:dyDescent="0.25">
      <c r="B1647" s="136" t="s">
        <v>84</v>
      </c>
      <c r="C1647" s="118">
        <v>2.2400000000000002</v>
      </c>
      <c r="D1647" s="166"/>
      <c r="E1647" s="166"/>
      <c r="F1647" s="166"/>
      <c r="G1647" s="166"/>
      <c r="H1647" s="45"/>
      <c r="I1647" s="137"/>
    </row>
    <row r="1648" spans="2:9" ht="15" thickBot="1" x14ac:dyDescent="0.25">
      <c r="B1648" s="138" t="s">
        <v>85</v>
      </c>
      <c r="C1648" s="562" t="s">
        <v>304</v>
      </c>
      <c r="D1648" s="562"/>
      <c r="E1648" s="562"/>
      <c r="F1648" s="562"/>
      <c r="G1648" s="562"/>
      <c r="H1648" s="562"/>
      <c r="I1648" s="665"/>
    </row>
    <row r="1649" spans="2:9" ht="15.75" thickBot="1" x14ac:dyDescent="0.25">
      <c r="B1649" s="666" t="s">
        <v>86</v>
      </c>
      <c r="C1649" s="556"/>
      <c r="D1649" s="556"/>
      <c r="E1649" s="556"/>
      <c r="F1649" s="556"/>
      <c r="G1649" s="556"/>
      <c r="H1649" s="556"/>
      <c r="I1649" s="667"/>
    </row>
    <row r="1650" spans="2:9" x14ac:dyDescent="0.2">
      <c r="B1650" s="655" t="s">
        <v>87</v>
      </c>
      <c r="C1650" s="567" t="s">
        <v>307</v>
      </c>
      <c r="D1650" s="568"/>
      <c r="E1650" s="568"/>
      <c r="F1650" s="571" t="s">
        <v>88</v>
      </c>
      <c r="G1650" s="573" t="s">
        <v>8</v>
      </c>
      <c r="H1650" s="571" t="s">
        <v>158</v>
      </c>
      <c r="I1650" s="575" t="s">
        <v>350</v>
      </c>
    </row>
    <row r="1651" spans="2:9" ht="15" thickBot="1" x14ac:dyDescent="0.25">
      <c r="B1651" s="656"/>
      <c r="C1651" s="657"/>
      <c r="D1651" s="658"/>
      <c r="E1651" s="658"/>
      <c r="F1651" s="572"/>
      <c r="G1651" s="574"/>
      <c r="H1651" s="572"/>
      <c r="I1651" s="576"/>
    </row>
    <row r="1652" spans="2:9" ht="15" thickBot="1" x14ac:dyDescent="0.25">
      <c r="B1652" s="48" t="s">
        <v>90</v>
      </c>
      <c r="C1652" s="49" t="s">
        <v>91</v>
      </c>
      <c r="D1652" s="49" t="s">
        <v>92</v>
      </c>
      <c r="E1652" s="49" t="s">
        <v>2</v>
      </c>
      <c r="F1652" s="49" t="s">
        <v>93</v>
      </c>
      <c r="G1652" s="49" t="s">
        <v>94</v>
      </c>
      <c r="H1652" s="49" t="s">
        <v>95</v>
      </c>
      <c r="I1652" s="50" t="s">
        <v>96</v>
      </c>
    </row>
    <row r="1653" spans="2:9" x14ac:dyDescent="0.2">
      <c r="B1653" s="51">
        <v>1</v>
      </c>
      <c r="C1653" s="52" t="s">
        <v>219</v>
      </c>
      <c r="D1653" s="53" t="s">
        <v>144</v>
      </c>
      <c r="E1653" s="100">
        <v>0.3</v>
      </c>
      <c r="F1653" s="126">
        <v>0.05</v>
      </c>
      <c r="G1653" s="56">
        <v>30720</v>
      </c>
      <c r="H1653" s="57">
        <f t="shared" ref="H1653:H1660" si="80">(E1653*G1653)+(E1653*G1653*F1653)</f>
        <v>9676.7999999999993</v>
      </c>
      <c r="I1653" s="580">
        <f>SUM(H1653:H1660)</f>
        <v>9676.7999999999993</v>
      </c>
    </row>
    <row r="1654" spans="2:9" x14ac:dyDescent="0.2">
      <c r="B1654" s="51">
        <v>2</v>
      </c>
      <c r="C1654" s="52"/>
      <c r="D1654" s="58"/>
      <c r="E1654" s="105"/>
      <c r="F1654" s="126"/>
      <c r="G1654" s="113"/>
      <c r="H1654" s="57">
        <f t="shared" si="80"/>
        <v>0</v>
      </c>
      <c r="I1654" s="580"/>
    </row>
    <row r="1655" spans="2:9" x14ac:dyDescent="0.2">
      <c r="B1655" s="51">
        <v>3</v>
      </c>
      <c r="C1655" s="52"/>
      <c r="D1655" s="58"/>
      <c r="E1655" s="105"/>
      <c r="F1655" s="126"/>
      <c r="G1655" s="113"/>
      <c r="H1655" s="57">
        <f t="shared" si="80"/>
        <v>0</v>
      </c>
      <c r="I1655" s="580"/>
    </row>
    <row r="1656" spans="2:9" x14ac:dyDescent="0.2">
      <c r="B1656" s="51">
        <v>4</v>
      </c>
      <c r="C1656" s="52"/>
      <c r="D1656" s="58"/>
      <c r="E1656" s="105"/>
      <c r="F1656" s="126"/>
      <c r="G1656" s="56"/>
      <c r="H1656" s="57">
        <f t="shared" si="80"/>
        <v>0</v>
      </c>
      <c r="I1656" s="580"/>
    </row>
    <row r="1657" spans="2:9" x14ac:dyDescent="0.2">
      <c r="B1657" s="51">
        <v>5</v>
      </c>
      <c r="C1657" s="52"/>
      <c r="D1657" s="58"/>
      <c r="E1657" s="105"/>
      <c r="F1657" s="126"/>
      <c r="G1657" s="56"/>
      <c r="H1657" s="57">
        <f t="shared" si="80"/>
        <v>0</v>
      </c>
      <c r="I1657" s="580"/>
    </row>
    <row r="1658" spans="2:9" x14ac:dyDescent="0.2">
      <c r="B1658" s="51">
        <v>6</v>
      </c>
      <c r="C1658" s="52"/>
      <c r="D1658" s="58"/>
      <c r="E1658" s="105"/>
      <c r="F1658" s="126"/>
      <c r="G1658" s="56"/>
      <c r="H1658" s="57">
        <f t="shared" si="80"/>
        <v>0</v>
      </c>
      <c r="I1658" s="580"/>
    </row>
    <row r="1659" spans="2:9" x14ac:dyDescent="0.2">
      <c r="B1659" s="51">
        <v>7</v>
      </c>
      <c r="C1659" s="52"/>
      <c r="D1659" s="58"/>
      <c r="E1659" s="105"/>
      <c r="F1659" s="129"/>
      <c r="G1659" s="56"/>
      <c r="H1659" s="57">
        <f t="shared" si="80"/>
        <v>0</v>
      </c>
      <c r="I1659" s="580"/>
    </row>
    <row r="1660" spans="2:9" ht="15" thickBot="1" x14ac:dyDescent="0.25">
      <c r="B1660" s="51">
        <v>8</v>
      </c>
      <c r="C1660" s="52"/>
      <c r="D1660" s="58"/>
      <c r="E1660" s="105"/>
      <c r="F1660" s="129"/>
      <c r="G1660" s="56"/>
      <c r="H1660" s="57">
        <f t="shared" si="80"/>
        <v>0</v>
      </c>
      <c r="I1660" s="580"/>
    </row>
    <row r="1661" spans="2:9" ht="15.75" thickBot="1" x14ac:dyDescent="0.25">
      <c r="B1661" s="61" t="s">
        <v>90</v>
      </c>
      <c r="C1661" s="61" t="s">
        <v>97</v>
      </c>
      <c r="D1661" s="61" t="s">
        <v>92</v>
      </c>
      <c r="E1661" s="582" t="s">
        <v>2</v>
      </c>
      <c r="F1661" s="583"/>
      <c r="G1661" s="61" t="s">
        <v>98</v>
      </c>
      <c r="H1661" s="61" t="s">
        <v>99</v>
      </c>
      <c r="I1661" s="61" t="s">
        <v>96</v>
      </c>
    </row>
    <row r="1662" spans="2:9" ht="36" x14ac:dyDescent="0.2">
      <c r="B1662" s="51">
        <v>1</v>
      </c>
      <c r="C1662" s="52" t="s">
        <v>430</v>
      </c>
      <c r="D1662" s="53" t="s">
        <v>101</v>
      </c>
      <c r="E1662" s="584">
        <v>0.9819485714285715</v>
      </c>
      <c r="F1662" s="585"/>
      <c r="G1662" s="62">
        <v>31550</v>
      </c>
      <c r="H1662" s="63">
        <f>G1662*E1662</f>
        <v>30980.47742857143</v>
      </c>
      <c r="I1662" s="579">
        <f>SUM(H1662:H1663)</f>
        <v>30980.47742857143</v>
      </c>
    </row>
    <row r="1663" spans="2:9" ht="15" thickBot="1" x14ac:dyDescent="0.25">
      <c r="B1663" s="64">
        <v>2</v>
      </c>
      <c r="C1663" s="65" t="s">
        <v>102</v>
      </c>
      <c r="D1663" s="66"/>
      <c r="E1663" s="581"/>
      <c r="F1663" s="581"/>
      <c r="G1663" s="67"/>
      <c r="H1663" s="68">
        <f>G1663*E1663</f>
        <v>0</v>
      </c>
      <c r="I1663" s="580"/>
    </row>
    <row r="1664" spans="2:9" ht="15.75" thickBot="1" x14ac:dyDescent="0.25">
      <c r="B1664" s="61" t="s">
        <v>90</v>
      </c>
      <c r="C1664" s="61" t="s">
        <v>103</v>
      </c>
      <c r="D1664" s="165" t="s">
        <v>92</v>
      </c>
      <c r="E1664" s="586" t="s">
        <v>2</v>
      </c>
      <c r="F1664" s="587"/>
      <c r="G1664" s="168" t="s">
        <v>94</v>
      </c>
      <c r="H1664" s="61" t="s">
        <v>95</v>
      </c>
      <c r="I1664" s="61" t="s">
        <v>96</v>
      </c>
    </row>
    <row r="1665" spans="2:9" ht="23.45" customHeight="1" thickBot="1" x14ac:dyDescent="0.25">
      <c r="B1665" s="51">
        <v>1</v>
      </c>
      <c r="C1665" s="52" t="s">
        <v>104</v>
      </c>
      <c r="D1665" s="53" t="s">
        <v>352</v>
      </c>
      <c r="E1665" s="588">
        <v>0.05</v>
      </c>
      <c r="F1665" s="589"/>
      <c r="G1665" s="57">
        <f>I1662</f>
        <v>30980.47742857143</v>
      </c>
      <c r="H1665" s="71">
        <f>E1665*G1665</f>
        <v>1549.0238714285715</v>
      </c>
      <c r="I1665" s="579">
        <f>SUM(H1665:H1667)</f>
        <v>4049.0238714285715</v>
      </c>
    </row>
    <row r="1666" spans="2:9" ht="15.75" thickBot="1" x14ac:dyDescent="0.25">
      <c r="B1666" s="64">
        <v>2</v>
      </c>
      <c r="C1666" s="72" t="s">
        <v>135</v>
      </c>
      <c r="D1666" s="58" t="s">
        <v>256</v>
      </c>
      <c r="E1666" s="588">
        <v>1</v>
      </c>
      <c r="F1666" s="589"/>
      <c r="G1666" s="57">
        <v>1600</v>
      </c>
      <c r="H1666" s="71">
        <f t="shared" ref="H1666:H1667" si="81">E1666*G1666</f>
        <v>1600</v>
      </c>
      <c r="I1666" s="580"/>
    </row>
    <row r="1667" spans="2:9" ht="15.75" thickBot="1" x14ac:dyDescent="0.25">
      <c r="B1667" s="64">
        <v>3</v>
      </c>
      <c r="C1667" s="74" t="s">
        <v>134</v>
      </c>
      <c r="D1667" s="58" t="s">
        <v>256</v>
      </c>
      <c r="E1667" s="590">
        <v>1</v>
      </c>
      <c r="F1667" s="591"/>
      <c r="G1667" s="75">
        <v>900</v>
      </c>
      <c r="H1667" s="71">
        <f t="shared" si="81"/>
        <v>900</v>
      </c>
      <c r="I1667" s="580"/>
    </row>
    <row r="1668" spans="2:9" ht="15.75" thickBot="1" x14ac:dyDescent="0.25">
      <c r="B1668" s="61" t="s">
        <v>90</v>
      </c>
      <c r="C1668" s="61" t="s">
        <v>106</v>
      </c>
      <c r="D1668" s="61" t="s">
        <v>92</v>
      </c>
      <c r="E1668" s="582" t="s">
        <v>2</v>
      </c>
      <c r="F1668" s="583"/>
      <c r="G1668" s="61" t="s">
        <v>94</v>
      </c>
      <c r="H1668" s="61" t="s">
        <v>99</v>
      </c>
      <c r="I1668" s="61" t="s">
        <v>96</v>
      </c>
    </row>
    <row r="1669" spans="2:9" x14ac:dyDescent="0.2">
      <c r="B1669" s="51">
        <v>1</v>
      </c>
      <c r="C1669" s="52"/>
      <c r="D1669" s="53"/>
      <c r="E1669" s="577"/>
      <c r="F1669" s="578"/>
      <c r="G1669" s="62"/>
      <c r="H1669" s="63">
        <f>G1669*E1669</f>
        <v>0</v>
      </c>
      <c r="I1669" s="579">
        <f>SUM(H1669:H1670)</f>
        <v>0</v>
      </c>
    </row>
    <row r="1670" spans="2:9" ht="15" thickBot="1" x14ac:dyDescent="0.25">
      <c r="B1670" s="64">
        <v>2</v>
      </c>
      <c r="C1670" s="65" t="s">
        <v>102</v>
      </c>
      <c r="D1670" s="66"/>
      <c r="E1670" s="581"/>
      <c r="F1670" s="581"/>
      <c r="G1670" s="67"/>
      <c r="H1670" s="68">
        <f>G1670*E1670</f>
        <v>0</v>
      </c>
      <c r="I1670" s="580"/>
    </row>
    <row r="1671" spans="2:9" ht="15.75" thickBot="1" x14ac:dyDescent="0.25">
      <c r="B1671" s="76"/>
      <c r="C1671" s="77" t="s">
        <v>109</v>
      </c>
      <c r="D1671" s="78"/>
      <c r="E1671" s="592"/>
      <c r="F1671" s="593"/>
      <c r="G1671" s="79"/>
      <c r="H1671" s="80" t="s">
        <v>102</v>
      </c>
      <c r="I1671" s="81">
        <f>I1653+I1662+I1665+I1669</f>
        <v>44706.301299999999</v>
      </c>
    </row>
    <row r="1672" spans="2:9" x14ac:dyDescent="0.2">
      <c r="B1672" s="82"/>
      <c r="C1672" s="83"/>
      <c r="D1672" s="84"/>
      <c r="E1672" s="84" t="s">
        <v>110</v>
      </c>
      <c r="F1672" s="84"/>
      <c r="G1672" s="85"/>
      <c r="H1672" s="86"/>
      <c r="I1672" s="87"/>
    </row>
    <row r="1673" spans="2:9" x14ac:dyDescent="0.2">
      <c r="B1673" s="88"/>
      <c r="C1673" s="89"/>
      <c r="D1673" s="166"/>
      <c r="E1673" s="166"/>
      <c r="F1673" s="166"/>
      <c r="G1673" s="166"/>
      <c r="H1673" s="45"/>
      <c r="I1673" s="90"/>
    </row>
    <row r="1674" spans="2:9" x14ac:dyDescent="0.2">
      <c r="B1674" s="88"/>
      <c r="C1674" s="91"/>
      <c r="D1674" s="45"/>
      <c r="E1674" s="45"/>
      <c r="F1674" s="166"/>
      <c r="G1674" s="166"/>
      <c r="H1674" s="45"/>
      <c r="I1674" s="92"/>
    </row>
    <row r="1675" spans="2:9" x14ac:dyDescent="0.2">
      <c r="B1675" s="93"/>
      <c r="C1675" s="166"/>
      <c r="D1675" s="45"/>
      <c r="E1675" s="45"/>
      <c r="F1675" s="594" t="s">
        <v>111</v>
      </c>
      <c r="G1675" s="594"/>
      <c r="H1675" s="594"/>
      <c r="I1675" s="94"/>
    </row>
    <row r="1676" spans="2:9" x14ac:dyDescent="0.2">
      <c r="B1676" s="93"/>
      <c r="C1676" s="95"/>
      <c r="D1676" s="45"/>
      <c r="E1676" s="45"/>
      <c r="F1676" s="95"/>
      <c r="G1676" s="95"/>
      <c r="H1676" s="95"/>
      <c r="I1676" s="92"/>
    </row>
    <row r="1677" spans="2:9" ht="15.75" thickBot="1" x14ac:dyDescent="0.25">
      <c r="B1677" s="96"/>
      <c r="C1677" s="97" t="s">
        <v>112</v>
      </c>
      <c r="D1677" s="97"/>
      <c r="E1677" s="97"/>
      <c r="F1677" s="595" t="s">
        <v>113</v>
      </c>
      <c r="G1677" s="596"/>
      <c r="H1677" s="596"/>
      <c r="I1677" s="98"/>
    </row>
    <row r="1679" spans="2:9" ht="15" thickBot="1" x14ac:dyDescent="0.25"/>
    <row r="1680" spans="2:9" ht="15.75" x14ac:dyDescent="0.2">
      <c r="B1680" s="130"/>
      <c r="C1680" s="131"/>
      <c r="D1680" s="659" t="s">
        <v>0</v>
      </c>
      <c r="E1680" s="660"/>
      <c r="F1680" s="660"/>
      <c r="G1680" s="660"/>
      <c r="H1680" s="660"/>
      <c r="I1680" s="661"/>
    </row>
    <row r="1681" spans="2:9" ht="15.75" x14ac:dyDescent="0.2">
      <c r="B1681" s="132"/>
      <c r="C1681" s="34"/>
      <c r="D1681" s="558"/>
      <c r="E1681" s="662"/>
      <c r="F1681" s="662"/>
      <c r="G1681" s="662"/>
      <c r="H1681" s="662"/>
      <c r="I1681" s="663"/>
    </row>
    <row r="1682" spans="2:9" ht="15.75" x14ac:dyDescent="0.2">
      <c r="B1682" s="132"/>
      <c r="C1682" s="34"/>
      <c r="D1682" s="558"/>
      <c r="E1682" s="664"/>
      <c r="F1682" s="664"/>
      <c r="G1682" s="664"/>
      <c r="H1682" s="664"/>
      <c r="I1682" s="663"/>
    </row>
    <row r="1683" spans="2:9" ht="15.75" x14ac:dyDescent="0.2">
      <c r="B1683" s="132"/>
      <c r="C1683" s="34"/>
      <c r="D1683" s="35" t="s">
        <v>81</v>
      </c>
      <c r="E1683" s="125"/>
      <c r="F1683" s="125"/>
      <c r="G1683" s="125"/>
      <c r="H1683" s="125"/>
      <c r="I1683" s="133"/>
    </row>
    <row r="1684" spans="2:9" ht="15.75" x14ac:dyDescent="0.2">
      <c r="B1684" s="132"/>
      <c r="C1684" s="34"/>
      <c r="D1684" s="35" t="s">
        <v>82</v>
      </c>
      <c r="E1684" s="125"/>
      <c r="F1684" s="125"/>
      <c r="G1684" s="125"/>
      <c r="H1684" s="125"/>
      <c r="I1684" s="133"/>
    </row>
    <row r="1685" spans="2:9" ht="21" thickBot="1" x14ac:dyDescent="0.25">
      <c r="B1685" s="134"/>
      <c r="C1685" s="38"/>
      <c r="D1685" s="39" t="s">
        <v>83</v>
      </c>
      <c r="E1685" s="40"/>
      <c r="F1685" s="40"/>
      <c r="G1685" s="40"/>
      <c r="H1685" s="40"/>
      <c r="I1685" s="135"/>
    </row>
    <row r="1686" spans="2:9" ht="15" x14ac:dyDescent="0.25">
      <c r="B1686" s="136" t="s">
        <v>84</v>
      </c>
      <c r="C1686" s="164">
        <v>3.1</v>
      </c>
      <c r="D1686" s="166"/>
      <c r="E1686" s="166"/>
      <c r="F1686" s="166"/>
      <c r="G1686" s="166"/>
      <c r="H1686" s="45"/>
      <c r="I1686" s="137"/>
    </row>
    <row r="1687" spans="2:9" ht="15" thickBot="1" x14ac:dyDescent="0.25">
      <c r="B1687" s="138" t="s">
        <v>85</v>
      </c>
      <c r="C1687" s="562" t="s">
        <v>433</v>
      </c>
      <c r="D1687" s="562"/>
      <c r="E1687" s="562"/>
      <c r="F1687" s="562"/>
      <c r="G1687" s="562"/>
      <c r="H1687" s="562"/>
      <c r="I1687" s="665"/>
    </row>
    <row r="1688" spans="2:9" ht="15.75" thickBot="1" x14ac:dyDescent="0.25">
      <c r="B1688" s="666" t="s">
        <v>86</v>
      </c>
      <c r="C1688" s="556"/>
      <c r="D1688" s="556"/>
      <c r="E1688" s="556"/>
      <c r="F1688" s="556"/>
      <c r="G1688" s="556"/>
      <c r="H1688" s="556"/>
      <c r="I1688" s="667"/>
    </row>
    <row r="1689" spans="2:9" ht="28.5" customHeight="1" x14ac:dyDescent="0.2">
      <c r="B1689" s="655" t="s">
        <v>87</v>
      </c>
      <c r="C1689" s="567" t="s">
        <v>334</v>
      </c>
      <c r="D1689" s="568"/>
      <c r="E1689" s="568"/>
      <c r="F1689" s="571" t="s">
        <v>88</v>
      </c>
      <c r="G1689" s="573" t="s">
        <v>34</v>
      </c>
      <c r="H1689" s="571" t="s">
        <v>158</v>
      </c>
      <c r="I1689" s="575" t="s">
        <v>350</v>
      </c>
    </row>
    <row r="1690" spans="2:9" ht="15" thickBot="1" x14ac:dyDescent="0.25">
      <c r="B1690" s="656"/>
      <c r="C1690" s="657"/>
      <c r="D1690" s="658"/>
      <c r="E1690" s="658"/>
      <c r="F1690" s="572"/>
      <c r="G1690" s="574"/>
      <c r="H1690" s="572"/>
      <c r="I1690" s="576"/>
    </row>
    <row r="1691" spans="2:9" ht="15" thickBot="1" x14ac:dyDescent="0.25">
      <c r="B1691" s="48" t="s">
        <v>90</v>
      </c>
      <c r="C1691" s="49" t="s">
        <v>91</v>
      </c>
      <c r="D1691" s="49" t="s">
        <v>92</v>
      </c>
      <c r="E1691" s="49" t="s">
        <v>2</v>
      </c>
      <c r="F1691" s="49" t="s">
        <v>93</v>
      </c>
      <c r="G1691" s="49" t="s">
        <v>94</v>
      </c>
      <c r="H1691" s="49" t="s">
        <v>95</v>
      </c>
      <c r="I1691" s="50" t="s">
        <v>96</v>
      </c>
    </row>
    <row r="1692" spans="2:9" x14ac:dyDescent="0.2">
      <c r="B1692" s="51">
        <v>1</v>
      </c>
      <c r="C1692" s="52"/>
      <c r="D1692" s="53"/>
      <c r="E1692" s="100"/>
      <c r="F1692" s="126"/>
      <c r="G1692" s="56"/>
      <c r="H1692" s="57">
        <f t="shared" ref="H1692:H1699" si="82">(E1692*G1692)+(E1692*G1692*F1692)</f>
        <v>0</v>
      </c>
      <c r="I1692" s="580">
        <f>SUM(H1692:H1699)</f>
        <v>0</v>
      </c>
    </row>
    <row r="1693" spans="2:9" x14ac:dyDescent="0.2">
      <c r="B1693" s="51">
        <v>2</v>
      </c>
      <c r="C1693" s="52"/>
      <c r="D1693" s="58"/>
      <c r="E1693" s="105"/>
      <c r="F1693" s="126"/>
      <c r="G1693" s="113"/>
      <c r="H1693" s="57">
        <f t="shared" si="82"/>
        <v>0</v>
      </c>
      <c r="I1693" s="580"/>
    </row>
    <row r="1694" spans="2:9" x14ac:dyDescent="0.2">
      <c r="B1694" s="51">
        <v>3</v>
      </c>
      <c r="C1694" s="52"/>
      <c r="D1694" s="58"/>
      <c r="E1694" s="105"/>
      <c r="F1694" s="126"/>
      <c r="G1694" s="113"/>
      <c r="H1694" s="57">
        <f t="shared" si="82"/>
        <v>0</v>
      </c>
      <c r="I1694" s="580"/>
    </row>
    <row r="1695" spans="2:9" x14ac:dyDescent="0.2">
      <c r="B1695" s="51">
        <v>4</v>
      </c>
      <c r="C1695" s="52"/>
      <c r="D1695" s="58"/>
      <c r="E1695" s="105"/>
      <c r="F1695" s="126"/>
      <c r="G1695" s="56"/>
      <c r="H1695" s="57">
        <f t="shared" si="82"/>
        <v>0</v>
      </c>
      <c r="I1695" s="580"/>
    </row>
    <row r="1696" spans="2:9" x14ac:dyDescent="0.2">
      <c r="B1696" s="51">
        <v>5</v>
      </c>
      <c r="C1696" s="52"/>
      <c r="D1696" s="58"/>
      <c r="E1696" s="105"/>
      <c r="F1696" s="126"/>
      <c r="G1696" s="56"/>
      <c r="H1696" s="57">
        <f t="shared" si="82"/>
        <v>0</v>
      </c>
      <c r="I1696" s="580"/>
    </row>
    <row r="1697" spans="2:9" x14ac:dyDescent="0.2">
      <c r="B1697" s="51">
        <v>6</v>
      </c>
      <c r="C1697" s="52"/>
      <c r="D1697" s="58"/>
      <c r="E1697" s="105"/>
      <c r="F1697" s="126"/>
      <c r="G1697" s="56"/>
      <c r="H1697" s="57">
        <f t="shared" si="82"/>
        <v>0</v>
      </c>
      <c r="I1697" s="580"/>
    </row>
    <row r="1698" spans="2:9" x14ac:dyDescent="0.2">
      <c r="B1698" s="51">
        <v>7</v>
      </c>
      <c r="C1698" s="52"/>
      <c r="D1698" s="58"/>
      <c r="E1698" s="105"/>
      <c r="F1698" s="129"/>
      <c r="G1698" s="56"/>
      <c r="H1698" s="57">
        <f t="shared" si="82"/>
        <v>0</v>
      </c>
      <c r="I1698" s="580"/>
    </row>
    <row r="1699" spans="2:9" ht="15" thickBot="1" x14ac:dyDescent="0.25">
      <c r="B1699" s="51">
        <v>8</v>
      </c>
      <c r="C1699" s="52"/>
      <c r="D1699" s="58"/>
      <c r="E1699" s="105"/>
      <c r="F1699" s="129"/>
      <c r="G1699" s="56"/>
      <c r="H1699" s="57">
        <f t="shared" si="82"/>
        <v>0</v>
      </c>
      <c r="I1699" s="580"/>
    </row>
    <row r="1700" spans="2:9" ht="15.75" thickBot="1" x14ac:dyDescent="0.25">
      <c r="B1700" s="61" t="s">
        <v>90</v>
      </c>
      <c r="C1700" s="61" t="s">
        <v>97</v>
      </c>
      <c r="D1700" s="61" t="s">
        <v>92</v>
      </c>
      <c r="E1700" s="582" t="s">
        <v>2</v>
      </c>
      <c r="F1700" s="583"/>
      <c r="G1700" s="61" t="s">
        <v>98</v>
      </c>
      <c r="H1700" s="61" t="s">
        <v>99</v>
      </c>
      <c r="I1700" s="61" t="s">
        <v>96</v>
      </c>
    </row>
    <row r="1701" spans="2:9" ht="36" x14ac:dyDescent="0.2">
      <c r="B1701" s="51">
        <v>1</v>
      </c>
      <c r="C1701" s="52" t="s">
        <v>100</v>
      </c>
      <c r="D1701" s="53" t="s">
        <v>101</v>
      </c>
      <c r="E1701" s="584">
        <v>0.85145714285714291</v>
      </c>
      <c r="F1701" s="585"/>
      <c r="G1701" s="62">
        <v>28682</v>
      </c>
      <c r="H1701" s="63">
        <f>G1701*E1701</f>
        <v>24421.493771428573</v>
      </c>
      <c r="I1701" s="579">
        <f>SUM(H1701:H1702)</f>
        <v>24421.493771428573</v>
      </c>
    </row>
    <row r="1702" spans="2:9" ht="15" thickBot="1" x14ac:dyDescent="0.25">
      <c r="B1702" s="64">
        <v>2</v>
      </c>
      <c r="C1702" s="65" t="s">
        <v>102</v>
      </c>
      <c r="D1702" s="66"/>
      <c r="E1702" s="581"/>
      <c r="F1702" s="581"/>
      <c r="G1702" s="67"/>
      <c r="H1702" s="68">
        <f>G1702*E1702</f>
        <v>0</v>
      </c>
      <c r="I1702" s="580"/>
    </row>
    <row r="1703" spans="2:9" ht="15.75" thickBot="1" x14ac:dyDescent="0.25">
      <c r="B1703" s="61" t="s">
        <v>90</v>
      </c>
      <c r="C1703" s="61" t="s">
        <v>103</v>
      </c>
      <c r="D1703" s="165" t="s">
        <v>92</v>
      </c>
      <c r="E1703" s="586" t="s">
        <v>2</v>
      </c>
      <c r="F1703" s="587"/>
      <c r="G1703" s="168" t="s">
        <v>94</v>
      </c>
      <c r="H1703" s="61" t="s">
        <v>95</v>
      </c>
      <c r="I1703" s="61" t="s">
        <v>96</v>
      </c>
    </row>
    <row r="1704" spans="2:9" ht="23.45" customHeight="1" thickBot="1" x14ac:dyDescent="0.25">
      <c r="B1704" s="51">
        <v>1</v>
      </c>
      <c r="C1704" s="52" t="s">
        <v>104</v>
      </c>
      <c r="D1704" s="53" t="s">
        <v>352</v>
      </c>
      <c r="E1704" s="588">
        <v>0.05</v>
      </c>
      <c r="F1704" s="589"/>
      <c r="G1704" s="57">
        <f>I1701</f>
        <v>24421.493771428573</v>
      </c>
      <c r="H1704" s="71">
        <f>E1704*G1704</f>
        <v>1221.0746885714286</v>
      </c>
      <c r="I1704" s="579">
        <f>SUM(H1704:H1706)</f>
        <v>1221.0746885714286</v>
      </c>
    </row>
    <row r="1705" spans="2:9" ht="15.75" thickBot="1" x14ac:dyDescent="0.25">
      <c r="B1705" s="64">
        <v>2</v>
      </c>
      <c r="C1705" s="72"/>
      <c r="D1705" s="58"/>
      <c r="E1705" s="588"/>
      <c r="F1705" s="589"/>
      <c r="G1705" s="57"/>
      <c r="H1705" s="71">
        <f t="shared" ref="H1705:H1706" si="83">E1705*G1705</f>
        <v>0</v>
      </c>
      <c r="I1705" s="580"/>
    </row>
    <row r="1706" spans="2:9" ht="15.75" thickBot="1" x14ac:dyDescent="0.25">
      <c r="B1706" s="64">
        <v>3</v>
      </c>
      <c r="C1706" s="74"/>
      <c r="D1706" s="58"/>
      <c r="E1706" s="590"/>
      <c r="F1706" s="591"/>
      <c r="G1706" s="75"/>
      <c r="H1706" s="71">
        <f t="shared" si="83"/>
        <v>0</v>
      </c>
      <c r="I1706" s="580"/>
    </row>
    <row r="1707" spans="2:9" ht="15.75" thickBot="1" x14ac:dyDescent="0.25">
      <c r="B1707" s="61" t="s">
        <v>90</v>
      </c>
      <c r="C1707" s="61" t="s">
        <v>106</v>
      </c>
      <c r="D1707" s="61" t="s">
        <v>92</v>
      </c>
      <c r="E1707" s="582" t="s">
        <v>2</v>
      </c>
      <c r="F1707" s="583"/>
      <c r="G1707" s="61" t="s">
        <v>94</v>
      </c>
      <c r="H1707" s="61" t="s">
        <v>99</v>
      </c>
      <c r="I1707" s="61" t="s">
        <v>96</v>
      </c>
    </row>
    <row r="1708" spans="2:9" x14ac:dyDescent="0.2">
      <c r="B1708" s="51">
        <v>1</v>
      </c>
      <c r="C1708" s="52"/>
      <c r="D1708" s="53"/>
      <c r="E1708" s="577"/>
      <c r="F1708" s="578"/>
      <c r="G1708" s="62"/>
      <c r="H1708" s="63">
        <f>G1708*E1708</f>
        <v>0</v>
      </c>
      <c r="I1708" s="579">
        <f>SUM(H1708:H1709)</f>
        <v>0</v>
      </c>
    </row>
    <row r="1709" spans="2:9" ht="15" thickBot="1" x14ac:dyDescent="0.25">
      <c r="B1709" s="64">
        <v>2</v>
      </c>
      <c r="C1709" s="65" t="s">
        <v>102</v>
      </c>
      <c r="D1709" s="66"/>
      <c r="E1709" s="581"/>
      <c r="F1709" s="581"/>
      <c r="G1709" s="67"/>
      <c r="H1709" s="68">
        <f>G1709*E1709</f>
        <v>0</v>
      </c>
      <c r="I1709" s="580"/>
    </row>
    <row r="1710" spans="2:9" ht="15.75" thickBot="1" x14ac:dyDescent="0.25">
      <c r="B1710" s="76"/>
      <c r="C1710" s="77" t="s">
        <v>109</v>
      </c>
      <c r="D1710" s="78"/>
      <c r="E1710" s="592"/>
      <c r="F1710" s="593"/>
      <c r="G1710" s="79"/>
      <c r="H1710" s="80" t="s">
        <v>102</v>
      </c>
      <c r="I1710" s="81">
        <f>I1692+I1701+I1704+I1708</f>
        <v>25642.568460000002</v>
      </c>
    </row>
    <row r="1711" spans="2:9" x14ac:dyDescent="0.2">
      <c r="B1711" s="82"/>
      <c r="C1711" s="83"/>
      <c r="D1711" s="84"/>
      <c r="E1711" s="84" t="s">
        <v>110</v>
      </c>
      <c r="F1711" s="84"/>
      <c r="G1711" s="85"/>
      <c r="H1711" s="86"/>
      <c r="I1711" s="87"/>
    </row>
    <row r="1712" spans="2:9" x14ac:dyDescent="0.2">
      <c r="B1712" s="88"/>
      <c r="C1712" s="89"/>
      <c r="D1712" s="166"/>
      <c r="E1712" s="166"/>
      <c r="F1712" s="166"/>
      <c r="G1712" s="166"/>
      <c r="H1712" s="45"/>
      <c r="I1712" s="90"/>
    </row>
    <row r="1713" spans="2:9" x14ac:dyDescent="0.2">
      <c r="B1713" s="88"/>
      <c r="C1713" s="91"/>
      <c r="D1713" s="45"/>
      <c r="E1713" s="45"/>
      <c r="F1713" s="166"/>
      <c r="G1713" s="166"/>
      <c r="H1713" s="45"/>
      <c r="I1713" s="92"/>
    </row>
    <row r="1714" spans="2:9" x14ac:dyDescent="0.2">
      <c r="B1714" s="93"/>
      <c r="C1714" s="166"/>
      <c r="D1714" s="45"/>
      <c r="E1714" s="45"/>
      <c r="F1714" s="594" t="s">
        <v>111</v>
      </c>
      <c r="G1714" s="594"/>
      <c r="H1714" s="594"/>
      <c r="I1714" s="94"/>
    </row>
    <row r="1715" spans="2:9" x14ac:dyDescent="0.2">
      <c r="B1715" s="93"/>
      <c r="C1715" s="95"/>
      <c r="D1715" s="45"/>
      <c r="E1715" s="45"/>
      <c r="F1715" s="95"/>
      <c r="G1715" s="95"/>
      <c r="H1715" s="95"/>
      <c r="I1715" s="92"/>
    </row>
    <row r="1716" spans="2:9" ht="15.75" thickBot="1" x14ac:dyDescent="0.25">
      <c r="B1716" s="96"/>
      <c r="C1716" s="97" t="s">
        <v>112</v>
      </c>
      <c r="D1716" s="97"/>
      <c r="E1716" s="97"/>
      <c r="F1716" s="595" t="s">
        <v>113</v>
      </c>
      <c r="G1716" s="596"/>
      <c r="H1716" s="596"/>
      <c r="I1716" s="98"/>
    </row>
    <row r="1718" spans="2:9" ht="15" thickBot="1" x14ac:dyDescent="0.25"/>
    <row r="1719" spans="2:9" ht="15.75" x14ac:dyDescent="0.2">
      <c r="B1719" s="130"/>
      <c r="C1719" s="131"/>
      <c r="D1719" s="659" t="s">
        <v>0</v>
      </c>
      <c r="E1719" s="660"/>
      <c r="F1719" s="660"/>
      <c r="G1719" s="660"/>
      <c r="H1719" s="660"/>
      <c r="I1719" s="661"/>
    </row>
    <row r="1720" spans="2:9" ht="15.75" x14ac:dyDescent="0.2">
      <c r="B1720" s="132"/>
      <c r="C1720" s="34"/>
      <c r="D1720" s="558"/>
      <c r="E1720" s="662"/>
      <c r="F1720" s="662"/>
      <c r="G1720" s="662"/>
      <c r="H1720" s="662"/>
      <c r="I1720" s="663"/>
    </row>
    <row r="1721" spans="2:9" ht="15.75" x14ac:dyDescent="0.2">
      <c r="B1721" s="132"/>
      <c r="C1721" s="34"/>
      <c r="D1721" s="558"/>
      <c r="E1721" s="664"/>
      <c r="F1721" s="664"/>
      <c r="G1721" s="664"/>
      <c r="H1721" s="664"/>
      <c r="I1721" s="663"/>
    </row>
    <row r="1722" spans="2:9" ht="15.75" x14ac:dyDescent="0.2">
      <c r="B1722" s="132"/>
      <c r="C1722" s="34"/>
      <c r="D1722" s="35" t="s">
        <v>81</v>
      </c>
      <c r="E1722" s="125"/>
      <c r="F1722" s="125"/>
      <c r="G1722" s="125"/>
      <c r="H1722" s="125"/>
      <c r="I1722" s="133"/>
    </row>
    <row r="1723" spans="2:9" ht="15.75" x14ac:dyDescent="0.2">
      <c r="B1723" s="132"/>
      <c r="C1723" s="34"/>
      <c r="D1723" s="35" t="s">
        <v>82</v>
      </c>
      <c r="E1723" s="125"/>
      <c r="F1723" s="125"/>
      <c r="G1723" s="125"/>
      <c r="H1723" s="125"/>
      <c r="I1723" s="133"/>
    </row>
    <row r="1724" spans="2:9" ht="21" thickBot="1" x14ac:dyDescent="0.25">
      <c r="B1724" s="134"/>
      <c r="C1724" s="38"/>
      <c r="D1724" s="39" t="s">
        <v>83</v>
      </c>
      <c r="E1724" s="40"/>
      <c r="F1724" s="40"/>
      <c r="G1724" s="40"/>
      <c r="H1724" s="40"/>
      <c r="I1724" s="135"/>
    </row>
    <row r="1725" spans="2:9" ht="15" x14ac:dyDescent="0.25">
      <c r="B1725" s="136" t="s">
        <v>84</v>
      </c>
      <c r="C1725" s="164">
        <v>3.2</v>
      </c>
      <c r="D1725" s="166"/>
      <c r="E1725" s="166"/>
      <c r="F1725" s="166"/>
      <c r="G1725" s="166"/>
      <c r="H1725" s="45"/>
      <c r="I1725" s="137"/>
    </row>
    <row r="1726" spans="2:9" ht="15" thickBot="1" x14ac:dyDescent="0.25">
      <c r="B1726" s="138" t="s">
        <v>85</v>
      </c>
      <c r="C1726" s="562" t="s">
        <v>433</v>
      </c>
      <c r="D1726" s="562"/>
      <c r="E1726" s="562"/>
      <c r="F1726" s="562"/>
      <c r="G1726" s="562"/>
      <c r="H1726" s="562"/>
      <c r="I1726" s="665"/>
    </row>
    <row r="1727" spans="2:9" ht="15.75" thickBot="1" x14ac:dyDescent="0.25">
      <c r="B1727" s="666" t="s">
        <v>86</v>
      </c>
      <c r="C1727" s="556"/>
      <c r="D1727" s="556"/>
      <c r="E1727" s="556"/>
      <c r="F1727" s="556"/>
      <c r="G1727" s="556"/>
      <c r="H1727" s="556"/>
      <c r="I1727" s="667"/>
    </row>
    <row r="1728" spans="2:9" ht="25.5" customHeight="1" x14ac:dyDescent="0.2">
      <c r="B1728" s="655" t="s">
        <v>87</v>
      </c>
      <c r="C1728" s="567" t="s">
        <v>319</v>
      </c>
      <c r="D1728" s="568"/>
      <c r="E1728" s="568"/>
      <c r="F1728" s="571" t="s">
        <v>88</v>
      </c>
      <c r="G1728" s="573" t="s">
        <v>34</v>
      </c>
      <c r="H1728" s="571" t="s">
        <v>158</v>
      </c>
      <c r="I1728" s="575" t="s">
        <v>350</v>
      </c>
    </row>
    <row r="1729" spans="2:9" ht="20.25" customHeight="1" thickBot="1" x14ac:dyDescent="0.25">
      <c r="B1729" s="656"/>
      <c r="C1729" s="657"/>
      <c r="D1729" s="658"/>
      <c r="E1729" s="658"/>
      <c r="F1729" s="572"/>
      <c r="G1729" s="574"/>
      <c r="H1729" s="572"/>
      <c r="I1729" s="576"/>
    </row>
    <row r="1730" spans="2:9" ht="15" thickBot="1" x14ac:dyDescent="0.25">
      <c r="B1730" s="48" t="s">
        <v>90</v>
      </c>
      <c r="C1730" s="49" t="s">
        <v>91</v>
      </c>
      <c r="D1730" s="49" t="s">
        <v>92</v>
      </c>
      <c r="E1730" s="49" t="s">
        <v>2</v>
      </c>
      <c r="F1730" s="49" t="s">
        <v>93</v>
      </c>
      <c r="G1730" s="49" t="s">
        <v>94</v>
      </c>
      <c r="H1730" s="49" t="s">
        <v>95</v>
      </c>
      <c r="I1730" s="50" t="s">
        <v>96</v>
      </c>
    </row>
    <row r="1731" spans="2:9" x14ac:dyDescent="0.2">
      <c r="B1731" s="51">
        <v>1</v>
      </c>
      <c r="C1731" s="52"/>
      <c r="D1731" s="53"/>
      <c r="E1731" s="100"/>
      <c r="F1731" s="126"/>
      <c r="G1731" s="56"/>
      <c r="H1731" s="57">
        <f t="shared" ref="H1731:H1738" si="84">(E1731*G1731)+(E1731*G1731*F1731)</f>
        <v>0</v>
      </c>
      <c r="I1731" s="580">
        <f>SUM(H1731:H1738)</f>
        <v>0</v>
      </c>
    </row>
    <row r="1732" spans="2:9" x14ac:dyDescent="0.2">
      <c r="B1732" s="51">
        <v>2</v>
      </c>
      <c r="C1732" s="52"/>
      <c r="D1732" s="58"/>
      <c r="E1732" s="105"/>
      <c r="F1732" s="126"/>
      <c r="G1732" s="113"/>
      <c r="H1732" s="57">
        <f t="shared" si="84"/>
        <v>0</v>
      </c>
      <c r="I1732" s="580"/>
    </row>
    <row r="1733" spans="2:9" x14ac:dyDescent="0.2">
      <c r="B1733" s="51">
        <v>3</v>
      </c>
      <c r="C1733" s="52"/>
      <c r="D1733" s="58"/>
      <c r="E1733" s="105"/>
      <c r="F1733" s="126"/>
      <c r="G1733" s="113"/>
      <c r="H1733" s="57">
        <f t="shared" si="84"/>
        <v>0</v>
      </c>
      <c r="I1733" s="580"/>
    </row>
    <row r="1734" spans="2:9" x14ac:dyDescent="0.2">
      <c r="B1734" s="51">
        <v>4</v>
      </c>
      <c r="C1734" s="52"/>
      <c r="D1734" s="58"/>
      <c r="E1734" s="105"/>
      <c r="F1734" s="126"/>
      <c r="G1734" s="56"/>
      <c r="H1734" s="57">
        <f t="shared" si="84"/>
        <v>0</v>
      </c>
      <c r="I1734" s="580"/>
    </row>
    <row r="1735" spans="2:9" x14ac:dyDescent="0.2">
      <c r="B1735" s="51">
        <v>5</v>
      </c>
      <c r="C1735" s="52"/>
      <c r="D1735" s="58"/>
      <c r="E1735" s="105"/>
      <c r="F1735" s="126"/>
      <c r="G1735" s="56"/>
      <c r="H1735" s="57">
        <f t="shared" si="84"/>
        <v>0</v>
      </c>
      <c r="I1735" s="580"/>
    </row>
    <row r="1736" spans="2:9" x14ac:dyDescent="0.2">
      <c r="B1736" s="51">
        <v>6</v>
      </c>
      <c r="C1736" s="52"/>
      <c r="D1736" s="58"/>
      <c r="E1736" s="105"/>
      <c r="F1736" s="126"/>
      <c r="G1736" s="56"/>
      <c r="H1736" s="57">
        <f t="shared" si="84"/>
        <v>0</v>
      </c>
      <c r="I1736" s="580"/>
    </row>
    <row r="1737" spans="2:9" x14ac:dyDescent="0.2">
      <c r="B1737" s="51">
        <v>7</v>
      </c>
      <c r="C1737" s="52"/>
      <c r="D1737" s="58"/>
      <c r="E1737" s="105"/>
      <c r="F1737" s="129"/>
      <c r="G1737" s="56"/>
      <c r="H1737" s="57">
        <f t="shared" si="84"/>
        <v>0</v>
      </c>
      <c r="I1737" s="580"/>
    </row>
    <row r="1738" spans="2:9" ht="15" thickBot="1" x14ac:dyDescent="0.25">
      <c r="B1738" s="51">
        <v>8</v>
      </c>
      <c r="C1738" s="52"/>
      <c r="D1738" s="58"/>
      <c r="E1738" s="105"/>
      <c r="F1738" s="129"/>
      <c r="G1738" s="56"/>
      <c r="H1738" s="57">
        <f t="shared" si="84"/>
        <v>0</v>
      </c>
      <c r="I1738" s="580"/>
    </row>
    <row r="1739" spans="2:9" ht="15.75" thickBot="1" x14ac:dyDescent="0.25">
      <c r="B1739" s="61" t="s">
        <v>90</v>
      </c>
      <c r="C1739" s="61" t="s">
        <v>97</v>
      </c>
      <c r="D1739" s="61" t="s">
        <v>92</v>
      </c>
      <c r="E1739" s="582" t="s">
        <v>2</v>
      </c>
      <c r="F1739" s="583"/>
      <c r="G1739" s="61" t="s">
        <v>98</v>
      </c>
      <c r="H1739" s="61" t="s">
        <v>99</v>
      </c>
      <c r="I1739" s="61" t="s">
        <v>96</v>
      </c>
    </row>
    <row r="1740" spans="2:9" ht="36" x14ac:dyDescent="0.2">
      <c r="B1740" s="51">
        <v>1</v>
      </c>
      <c r="C1740" s="52" t="s">
        <v>100</v>
      </c>
      <c r="D1740" s="53" t="s">
        <v>101</v>
      </c>
      <c r="E1740" s="584">
        <v>2</v>
      </c>
      <c r="F1740" s="585"/>
      <c r="G1740" s="62">
        <v>28682</v>
      </c>
      <c r="H1740" s="63">
        <f>G1740*E1740</f>
        <v>57364</v>
      </c>
      <c r="I1740" s="579">
        <f>SUM(H1740:H1741)</f>
        <v>57364</v>
      </c>
    </row>
    <row r="1741" spans="2:9" ht="15" thickBot="1" x14ac:dyDescent="0.25">
      <c r="B1741" s="64">
        <v>2</v>
      </c>
      <c r="C1741" s="65" t="s">
        <v>102</v>
      </c>
      <c r="D1741" s="66"/>
      <c r="E1741" s="581"/>
      <c r="F1741" s="581"/>
      <c r="G1741" s="67"/>
      <c r="H1741" s="68">
        <f>G1741*E1741</f>
        <v>0</v>
      </c>
      <c r="I1741" s="580"/>
    </row>
    <row r="1742" spans="2:9" ht="15.75" thickBot="1" x14ac:dyDescent="0.25">
      <c r="B1742" s="61" t="s">
        <v>90</v>
      </c>
      <c r="C1742" s="61" t="s">
        <v>103</v>
      </c>
      <c r="D1742" s="165" t="s">
        <v>92</v>
      </c>
      <c r="E1742" s="586" t="s">
        <v>2</v>
      </c>
      <c r="F1742" s="587"/>
      <c r="G1742" s="168" t="s">
        <v>94</v>
      </c>
      <c r="H1742" s="61" t="s">
        <v>95</v>
      </c>
      <c r="I1742" s="61" t="s">
        <v>96</v>
      </c>
    </row>
    <row r="1743" spans="2:9" ht="23.45" customHeight="1" thickBot="1" x14ac:dyDescent="0.25">
      <c r="B1743" s="51">
        <v>1</v>
      </c>
      <c r="C1743" s="52" t="s">
        <v>104</v>
      </c>
      <c r="D1743" s="53" t="s">
        <v>352</v>
      </c>
      <c r="E1743" s="588">
        <v>0.05</v>
      </c>
      <c r="F1743" s="589"/>
      <c r="G1743" s="57">
        <f>I1740</f>
        <v>57364</v>
      </c>
      <c r="H1743" s="71">
        <f>E1743*G1743</f>
        <v>2868.2000000000003</v>
      </c>
      <c r="I1743" s="579">
        <f>SUM(H1743:H1745)</f>
        <v>2868.2000000000003</v>
      </c>
    </row>
    <row r="1744" spans="2:9" ht="15.75" thickBot="1" x14ac:dyDescent="0.25">
      <c r="B1744" s="64">
        <v>2</v>
      </c>
      <c r="C1744" s="72"/>
      <c r="D1744" s="58"/>
      <c r="E1744" s="588"/>
      <c r="F1744" s="589"/>
      <c r="G1744" s="57"/>
      <c r="H1744" s="71">
        <f t="shared" ref="H1744:H1745" si="85">E1744*G1744</f>
        <v>0</v>
      </c>
      <c r="I1744" s="580"/>
    </row>
    <row r="1745" spans="2:9" ht="15.75" thickBot="1" x14ac:dyDescent="0.25">
      <c r="B1745" s="64">
        <v>3</v>
      </c>
      <c r="C1745" s="74"/>
      <c r="D1745" s="58"/>
      <c r="E1745" s="590"/>
      <c r="F1745" s="591"/>
      <c r="G1745" s="75"/>
      <c r="H1745" s="71">
        <f t="shared" si="85"/>
        <v>0</v>
      </c>
      <c r="I1745" s="580"/>
    </row>
    <row r="1746" spans="2:9" ht="15.75" thickBot="1" x14ac:dyDescent="0.25">
      <c r="B1746" s="61" t="s">
        <v>90</v>
      </c>
      <c r="C1746" s="61" t="s">
        <v>106</v>
      </c>
      <c r="D1746" s="61" t="s">
        <v>92</v>
      </c>
      <c r="E1746" s="582" t="s">
        <v>2</v>
      </c>
      <c r="F1746" s="583"/>
      <c r="G1746" s="61" t="s">
        <v>94</v>
      </c>
      <c r="H1746" s="61" t="s">
        <v>99</v>
      </c>
      <c r="I1746" s="61" t="s">
        <v>96</v>
      </c>
    </row>
    <row r="1747" spans="2:9" x14ac:dyDescent="0.2">
      <c r="B1747" s="51">
        <v>1</v>
      </c>
      <c r="C1747" s="52"/>
      <c r="D1747" s="53"/>
      <c r="E1747" s="577"/>
      <c r="F1747" s="578"/>
      <c r="G1747" s="62"/>
      <c r="H1747" s="63">
        <f>G1747*E1747</f>
        <v>0</v>
      </c>
      <c r="I1747" s="579">
        <f>SUM(H1747:H1748)</f>
        <v>0</v>
      </c>
    </row>
    <row r="1748" spans="2:9" ht="15" thickBot="1" x14ac:dyDescent="0.25">
      <c r="B1748" s="64">
        <v>2</v>
      </c>
      <c r="C1748" s="65" t="s">
        <v>102</v>
      </c>
      <c r="D1748" s="66"/>
      <c r="E1748" s="581"/>
      <c r="F1748" s="581"/>
      <c r="G1748" s="67"/>
      <c r="H1748" s="68">
        <f>G1748*E1748</f>
        <v>0</v>
      </c>
      <c r="I1748" s="580"/>
    </row>
    <row r="1749" spans="2:9" ht="15.75" thickBot="1" x14ac:dyDescent="0.25">
      <c r="B1749" s="76"/>
      <c r="C1749" s="77" t="s">
        <v>109</v>
      </c>
      <c r="D1749" s="78"/>
      <c r="E1749" s="592"/>
      <c r="F1749" s="593"/>
      <c r="G1749" s="79"/>
      <c r="H1749" s="80" t="s">
        <v>102</v>
      </c>
      <c r="I1749" s="81">
        <f>I1731+I1740+I1743+I1747</f>
        <v>60232.2</v>
      </c>
    </row>
    <row r="1750" spans="2:9" x14ac:dyDescent="0.2">
      <c r="B1750" s="82"/>
      <c r="C1750" s="83"/>
      <c r="D1750" s="84"/>
      <c r="E1750" s="84" t="s">
        <v>110</v>
      </c>
      <c r="F1750" s="84"/>
      <c r="G1750" s="85"/>
      <c r="H1750" s="86"/>
      <c r="I1750" s="87"/>
    </row>
    <row r="1751" spans="2:9" x14ac:dyDescent="0.2">
      <c r="B1751" s="88"/>
      <c r="C1751" s="89"/>
      <c r="D1751" s="166"/>
      <c r="E1751" s="166"/>
      <c r="F1751" s="166"/>
      <c r="G1751" s="166"/>
      <c r="H1751" s="45"/>
      <c r="I1751" s="90"/>
    </row>
    <row r="1752" spans="2:9" x14ac:dyDescent="0.2">
      <c r="B1752" s="88"/>
      <c r="C1752" s="91"/>
      <c r="D1752" s="45"/>
      <c r="E1752" s="45"/>
      <c r="F1752" s="166"/>
      <c r="G1752" s="166"/>
      <c r="H1752" s="45"/>
      <c r="I1752" s="92"/>
    </row>
    <row r="1753" spans="2:9" x14ac:dyDescent="0.2">
      <c r="B1753" s="93"/>
      <c r="C1753" s="166"/>
      <c r="D1753" s="45"/>
      <c r="E1753" s="45"/>
      <c r="F1753" s="594" t="s">
        <v>111</v>
      </c>
      <c r="G1753" s="594"/>
      <c r="H1753" s="594"/>
      <c r="I1753" s="94"/>
    </row>
    <row r="1754" spans="2:9" x14ac:dyDescent="0.2">
      <c r="B1754" s="93"/>
      <c r="C1754" s="95"/>
      <c r="D1754" s="45"/>
      <c r="E1754" s="45"/>
      <c r="F1754" s="95"/>
      <c r="G1754" s="95"/>
      <c r="H1754" s="95"/>
      <c r="I1754" s="92"/>
    </row>
    <row r="1755" spans="2:9" ht="15.75" thickBot="1" x14ac:dyDescent="0.25">
      <c r="B1755" s="96"/>
      <c r="C1755" s="97" t="s">
        <v>112</v>
      </c>
      <c r="D1755" s="97"/>
      <c r="E1755" s="97"/>
      <c r="F1755" s="595" t="s">
        <v>113</v>
      </c>
      <c r="G1755" s="596"/>
      <c r="H1755" s="596"/>
      <c r="I1755" s="98"/>
    </row>
    <row r="1757" spans="2:9" ht="15" thickBot="1" x14ac:dyDescent="0.25"/>
    <row r="1758" spans="2:9" ht="15.75" x14ac:dyDescent="0.2">
      <c r="B1758" s="130"/>
      <c r="C1758" s="131"/>
      <c r="D1758" s="659" t="s">
        <v>0</v>
      </c>
      <c r="E1758" s="660"/>
      <c r="F1758" s="660"/>
      <c r="G1758" s="660"/>
      <c r="H1758" s="660"/>
      <c r="I1758" s="661"/>
    </row>
    <row r="1759" spans="2:9" ht="15.75" x14ac:dyDescent="0.2">
      <c r="B1759" s="132"/>
      <c r="C1759" s="34"/>
      <c r="D1759" s="558"/>
      <c r="E1759" s="662"/>
      <c r="F1759" s="662"/>
      <c r="G1759" s="662"/>
      <c r="H1759" s="662"/>
      <c r="I1759" s="663"/>
    </row>
    <row r="1760" spans="2:9" ht="15.75" x14ac:dyDescent="0.2">
      <c r="B1760" s="132"/>
      <c r="C1760" s="34"/>
      <c r="D1760" s="558"/>
      <c r="E1760" s="664"/>
      <c r="F1760" s="664"/>
      <c r="G1760" s="664"/>
      <c r="H1760" s="664"/>
      <c r="I1760" s="663"/>
    </row>
    <row r="1761" spans="2:9" ht="15.75" x14ac:dyDescent="0.2">
      <c r="B1761" s="132"/>
      <c r="C1761" s="34"/>
      <c r="D1761" s="35" t="s">
        <v>81</v>
      </c>
      <c r="E1761" s="125"/>
      <c r="F1761" s="125"/>
      <c r="G1761" s="125"/>
      <c r="H1761" s="125"/>
      <c r="I1761" s="133"/>
    </row>
    <row r="1762" spans="2:9" ht="15.75" x14ac:dyDescent="0.2">
      <c r="B1762" s="132"/>
      <c r="C1762" s="34"/>
      <c r="D1762" s="35" t="s">
        <v>82</v>
      </c>
      <c r="E1762" s="125"/>
      <c r="F1762" s="125"/>
      <c r="G1762" s="125"/>
      <c r="H1762" s="125"/>
      <c r="I1762" s="133"/>
    </row>
    <row r="1763" spans="2:9" ht="21" thickBot="1" x14ac:dyDescent="0.25">
      <c r="B1763" s="134"/>
      <c r="C1763" s="38"/>
      <c r="D1763" s="39" t="s">
        <v>83</v>
      </c>
      <c r="E1763" s="40"/>
      <c r="F1763" s="40"/>
      <c r="G1763" s="40"/>
      <c r="H1763" s="40"/>
      <c r="I1763" s="135"/>
    </row>
    <row r="1764" spans="2:9" ht="15" x14ac:dyDescent="0.25">
      <c r="B1764" s="136" t="s">
        <v>84</v>
      </c>
      <c r="C1764" s="164">
        <v>3.3</v>
      </c>
      <c r="D1764" s="166"/>
      <c r="E1764" s="166"/>
      <c r="F1764" s="166"/>
      <c r="G1764" s="166"/>
      <c r="H1764" s="45"/>
      <c r="I1764" s="137"/>
    </row>
    <row r="1765" spans="2:9" ht="15" thickBot="1" x14ac:dyDescent="0.25">
      <c r="B1765" s="138" t="s">
        <v>85</v>
      </c>
      <c r="C1765" s="562" t="s">
        <v>433</v>
      </c>
      <c r="D1765" s="562"/>
      <c r="E1765" s="562"/>
      <c r="F1765" s="562"/>
      <c r="G1765" s="562"/>
      <c r="H1765" s="562"/>
      <c r="I1765" s="665"/>
    </row>
    <row r="1766" spans="2:9" ht="15.75" thickBot="1" x14ac:dyDescent="0.25">
      <c r="B1766" s="666" t="s">
        <v>86</v>
      </c>
      <c r="C1766" s="556"/>
      <c r="D1766" s="556"/>
      <c r="E1766" s="556"/>
      <c r="F1766" s="556"/>
      <c r="G1766" s="556"/>
      <c r="H1766" s="556"/>
      <c r="I1766" s="667"/>
    </row>
    <row r="1767" spans="2:9" ht="24.75" customHeight="1" x14ac:dyDescent="0.2">
      <c r="B1767" s="655" t="s">
        <v>87</v>
      </c>
      <c r="C1767" s="567" t="s">
        <v>311</v>
      </c>
      <c r="D1767" s="568"/>
      <c r="E1767" s="568"/>
      <c r="F1767" s="571" t="s">
        <v>88</v>
      </c>
      <c r="G1767" s="573" t="s">
        <v>34</v>
      </c>
      <c r="H1767" s="571" t="s">
        <v>158</v>
      </c>
      <c r="I1767" s="575" t="s">
        <v>350</v>
      </c>
    </row>
    <row r="1768" spans="2:9" ht="15" thickBot="1" x14ac:dyDescent="0.25">
      <c r="B1768" s="656"/>
      <c r="C1768" s="657"/>
      <c r="D1768" s="658"/>
      <c r="E1768" s="658"/>
      <c r="F1768" s="572"/>
      <c r="G1768" s="574"/>
      <c r="H1768" s="572"/>
      <c r="I1768" s="576"/>
    </row>
    <row r="1769" spans="2:9" ht="15" thickBot="1" x14ac:dyDescent="0.25">
      <c r="B1769" s="48" t="s">
        <v>90</v>
      </c>
      <c r="C1769" s="49" t="s">
        <v>91</v>
      </c>
      <c r="D1769" s="49" t="s">
        <v>92</v>
      </c>
      <c r="E1769" s="49" t="s">
        <v>2</v>
      </c>
      <c r="F1769" s="49" t="s">
        <v>93</v>
      </c>
      <c r="G1769" s="49" t="s">
        <v>94</v>
      </c>
      <c r="H1769" s="49" t="s">
        <v>95</v>
      </c>
      <c r="I1769" s="50" t="s">
        <v>96</v>
      </c>
    </row>
    <row r="1770" spans="2:9" x14ac:dyDescent="0.2">
      <c r="B1770" s="51">
        <v>1</v>
      </c>
      <c r="C1770" s="52"/>
      <c r="D1770" s="53"/>
      <c r="E1770" s="100"/>
      <c r="F1770" s="126"/>
      <c r="G1770" s="56"/>
      <c r="H1770" s="57">
        <f t="shared" ref="H1770:H1777" si="86">(E1770*G1770)+(E1770*G1770*F1770)</f>
        <v>0</v>
      </c>
      <c r="I1770" s="580">
        <f>SUM(H1770:H1777)</f>
        <v>0</v>
      </c>
    </row>
    <row r="1771" spans="2:9" x14ac:dyDescent="0.2">
      <c r="B1771" s="51">
        <v>2</v>
      </c>
      <c r="C1771" s="52"/>
      <c r="D1771" s="58"/>
      <c r="E1771" s="105"/>
      <c r="F1771" s="126"/>
      <c r="G1771" s="113"/>
      <c r="H1771" s="57">
        <f t="shared" si="86"/>
        <v>0</v>
      </c>
      <c r="I1771" s="580"/>
    </row>
    <row r="1772" spans="2:9" x14ac:dyDescent="0.2">
      <c r="B1772" s="51">
        <v>3</v>
      </c>
      <c r="C1772" s="52"/>
      <c r="D1772" s="58"/>
      <c r="E1772" s="105"/>
      <c r="F1772" s="126"/>
      <c r="G1772" s="113"/>
      <c r="H1772" s="57">
        <f t="shared" si="86"/>
        <v>0</v>
      </c>
      <c r="I1772" s="580"/>
    </row>
    <row r="1773" spans="2:9" x14ac:dyDescent="0.2">
      <c r="B1773" s="51">
        <v>4</v>
      </c>
      <c r="C1773" s="52"/>
      <c r="D1773" s="58"/>
      <c r="E1773" s="105"/>
      <c r="F1773" s="126"/>
      <c r="G1773" s="56"/>
      <c r="H1773" s="57">
        <f t="shared" si="86"/>
        <v>0</v>
      </c>
      <c r="I1773" s="580"/>
    </row>
    <row r="1774" spans="2:9" x14ac:dyDescent="0.2">
      <c r="B1774" s="51">
        <v>5</v>
      </c>
      <c r="C1774" s="52"/>
      <c r="D1774" s="58"/>
      <c r="E1774" s="105"/>
      <c r="F1774" s="126"/>
      <c r="G1774" s="56"/>
      <c r="H1774" s="57">
        <f t="shared" si="86"/>
        <v>0</v>
      </c>
      <c r="I1774" s="580"/>
    </row>
    <row r="1775" spans="2:9" x14ac:dyDescent="0.2">
      <c r="B1775" s="51">
        <v>6</v>
      </c>
      <c r="C1775" s="52"/>
      <c r="D1775" s="58"/>
      <c r="E1775" s="105"/>
      <c r="F1775" s="126"/>
      <c r="G1775" s="56"/>
      <c r="H1775" s="57">
        <f t="shared" si="86"/>
        <v>0</v>
      </c>
      <c r="I1775" s="580"/>
    </row>
    <row r="1776" spans="2:9" x14ac:dyDescent="0.2">
      <c r="B1776" s="51">
        <v>7</v>
      </c>
      <c r="C1776" s="52"/>
      <c r="D1776" s="58"/>
      <c r="E1776" s="105"/>
      <c r="F1776" s="129"/>
      <c r="G1776" s="56"/>
      <c r="H1776" s="57">
        <f t="shared" si="86"/>
        <v>0</v>
      </c>
      <c r="I1776" s="580"/>
    </row>
    <row r="1777" spans="2:9" ht="15" thickBot="1" x14ac:dyDescent="0.25">
      <c r="B1777" s="51">
        <v>8</v>
      </c>
      <c r="C1777" s="52"/>
      <c r="D1777" s="58"/>
      <c r="E1777" s="105"/>
      <c r="F1777" s="129"/>
      <c r="G1777" s="56"/>
      <c r="H1777" s="57">
        <f t="shared" si="86"/>
        <v>0</v>
      </c>
      <c r="I1777" s="580"/>
    </row>
    <row r="1778" spans="2:9" ht="15.75" thickBot="1" x14ac:dyDescent="0.25">
      <c r="B1778" s="61" t="s">
        <v>90</v>
      </c>
      <c r="C1778" s="61" t="s">
        <v>97</v>
      </c>
      <c r="D1778" s="61" t="s">
        <v>92</v>
      </c>
      <c r="E1778" s="582" t="s">
        <v>2</v>
      </c>
      <c r="F1778" s="583"/>
      <c r="G1778" s="61" t="s">
        <v>98</v>
      </c>
      <c r="H1778" s="61" t="s">
        <v>99</v>
      </c>
      <c r="I1778" s="61" t="s">
        <v>96</v>
      </c>
    </row>
    <row r="1779" spans="2:9" ht="36" x14ac:dyDescent="0.2">
      <c r="B1779" s="51">
        <v>1</v>
      </c>
      <c r="C1779" s="52" t="s">
        <v>100</v>
      </c>
      <c r="D1779" s="53" t="s">
        <v>101</v>
      </c>
      <c r="E1779" s="584">
        <v>0.86219999999999997</v>
      </c>
      <c r="F1779" s="585"/>
      <c r="G1779" s="62">
        <v>28682</v>
      </c>
      <c r="H1779" s="63">
        <f>G1779*E1779</f>
        <v>24729.6204</v>
      </c>
      <c r="I1779" s="579">
        <f>SUM(H1779:H1780)</f>
        <v>24729.6204</v>
      </c>
    </row>
    <row r="1780" spans="2:9" ht="15" thickBot="1" x14ac:dyDescent="0.25">
      <c r="B1780" s="64">
        <v>2</v>
      </c>
      <c r="C1780" s="65" t="s">
        <v>102</v>
      </c>
      <c r="D1780" s="66"/>
      <c r="E1780" s="581"/>
      <c r="F1780" s="581"/>
      <c r="G1780" s="67"/>
      <c r="H1780" s="68">
        <f>G1780*E1780</f>
        <v>0</v>
      </c>
      <c r="I1780" s="580"/>
    </row>
    <row r="1781" spans="2:9" ht="15.75" thickBot="1" x14ac:dyDescent="0.25">
      <c r="B1781" s="61" t="s">
        <v>90</v>
      </c>
      <c r="C1781" s="61" t="s">
        <v>103</v>
      </c>
      <c r="D1781" s="165" t="s">
        <v>92</v>
      </c>
      <c r="E1781" s="586" t="s">
        <v>2</v>
      </c>
      <c r="F1781" s="587"/>
      <c r="G1781" s="168" t="s">
        <v>94</v>
      </c>
      <c r="H1781" s="61" t="s">
        <v>95</v>
      </c>
      <c r="I1781" s="61" t="s">
        <v>96</v>
      </c>
    </row>
    <row r="1782" spans="2:9" ht="23.45" customHeight="1" thickBot="1" x14ac:dyDescent="0.25">
      <c r="B1782" s="51">
        <v>1</v>
      </c>
      <c r="C1782" s="52" t="s">
        <v>104</v>
      </c>
      <c r="D1782" s="53" t="s">
        <v>352</v>
      </c>
      <c r="E1782" s="588">
        <v>0.05</v>
      </c>
      <c r="F1782" s="589"/>
      <c r="G1782" s="57">
        <f>I1779</f>
        <v>24729.6204</v>
      </c>
      <c r="H1782" s="71">
        <f>E1782*G1782</f>
        <v>1236.4810200000002</v>
      </c>
      <c r="I1782" s="579">
        <f>SUM(H1782:H1784)</f>
        <v>1236.4810200000002</v>
      </c>
    </row>
    <row r="1783" spans="2:9" ht="15.75" thickBot="1" x14ac:dyDescent="0.25">
      <c r="B1783" s="64">
        <v>2</v>
      </c>
      <c r="C1783" s="72"/>
      <c r="D1783" s="58"/>
      <c r="E1783" s="588"/>
      <c r="F1783" s="589"/>
      <c r="G1783" s="57"/>
      <c r="H1783" s="71">
        <f t="shared" ref="H1783:H1784" si="87">E1783*G1783</f>
        <v>0</v>
      </c>
      <c r="I1783" s="580"/>
    </row>
    <row r="1784" spans="2:9" ht="15.75" thickBot="1" x14ac:dyDescent="0.25">
      <c r="B1784" s="64">
        <v>3</v>
      </c>
      <c r="C1784" s="74"/>
      <c r="D1784" s="58"/>
      <c r="E1784" s="590"/>
      <c r="F1784" s="591"/>
      <c r="G1784" s="75"/>
      <c r="H1784" s="71">
        <f t="shared" si="87"/>
        <v>0</v>
      </c>
      <c r="I1784" s="580"/>
    </row>
    <row r="1785" spans="2:9" ht="15.75" thickBot="1" x14ac:dyDescent="0.25">
      <c r="B1785" s="61" t="s">
        <v>90</v>
      </c>
      <c r="C1785" s="61" t="s">
        <v>106</v>
      </c>
      <c r="D1785" s="61" t="s">
        <v>92</v>
      </c>
      <c r="E1785" s="582" t="s">
        <v>2</v>
      </c>
      <c r="F1785" s="583"/>
      <c r="G1785" s="61" t="s">
        <v>94</v>
      </c>
      <c r="H1785" s="61" t="s">
        <v>99</v>
      </c>
      <c r="I1785" s="61" t="s">
        <v>96</v>
      </c>
    </row>
    <row r="1786" spans="2:9" x14ac:dyDescent="0.2">
      <c r="B1786" s="51">
        <v>1</v>
      </c>
      <c r="C1786" s="52"/>
      <c r="D1786" s="53"/>
      <c r="E1786" s="577"/>
      <c r="F1786" s="578"/>
      <c r="G1786" s="62"/>
      <c r="H1786" s="63">
        <f>G1786*E1786</f>
        <v>0</v>
      </c>
      <c r="I1786" s="579">
        <f>SUM(H1786:H1787)</f>
        <v>0</v>
      </c>
    </row>
    <row r="1787" spans="2:9" ht="15" thickBot="1" x14ac:dyDescent="0.25">
      <c r="B1787" s="64">
        <v>2</v>
      </c>
      <c r="C1787" s="65" t="s">
        <v>102</v>
      </c>
      <c r="D1787" s="66"/>
      <c r="E1787" s="581"/>
      <c r="F1787" s="581"/>
      <c r="G1787" s="67"/>
      <c r="H1787" s="68">
        <f>G1787*E1787</f>
        <v>0</v>
      </c>
      <c r="I1787" s="580"/>
    </row>
    <row r="1788" spans="2:9" ht="15.75" thickBot="1" x14ac:dyDescent="0.25">
      <c r="B1788" s="76"/>
      <c r="C1788" s="77" t="s">
        <v>109</v>
      </c>
      <c r="D1788" s="78"/>
      <c r="E1788" s="592"/>
      <c r="F1788" s="593"/>
      <c r="G1788" s="79"/>
      <c r="H1788" s="80" t="s">
        <v>102</v>
      </c>
      <c r="I1788" s="81">
        <f>I1770+I1779+I1782+I1786</f>
        <v>25966.101419999999</v>
      </c>
    </row>
    <row r="1789" spans="2:9" x14ac:dyDescent="0.2">
      <c r="B1789" s="82"/>
      <c r="C1789" s="83"/>
      <c r="D1789" s="84"/>
      <c r="E1789" s="84" t="s">
        <v>110</v>
      </c>
      <c r="F1789" s="84"/>
      <c r="G1789" s="85"/>
      <c r="H1789" s="86"/>
      <c r="I1789" s="87"/>
    </row>
    <row r="1790" spans="2:9" x14ac:dyDescent="0.2">
      <c r="B1790" s="88"/>
      <c r="C1790" s="89"/>
      <c r="D1790" s="166"/>
      <c r="E1790" s="166"/>
      <c r="F1790" s="166"/>
      <c r="G1790" s="166"/>
      <c r="H1790" s="45"/>
      <c r="I1790" s="90"/>
    </row>
    <row r="1791" spans="2:9" x14ac:dyDescent="0.2">
      <c r="B1791" s="88"/>
      <c r="C1791" s="91"/>
      <c r="D1791" s="45"/>
      <c r="E1791" s="45"/>
      <c r="F1791" s="166"/>
      <c r="G1791" s="166"/>
      <c r="H1791" s="45"/>
      <c r="I1791" s="92"/>
    </row>
    <row r="1792" spans="2:9" x14ac:dyDescent="0.2">
      <c r="B1792" s="93"/>
      <c r="C1792" s="166"/>
      <c r="D1792" s="45"/>
      <c r="E1792" s="45"/>
      <c r="F1792" s="594" t="s">
        <v>111</v>
      </c>
      <c r="G1792" s="594"/>
      <c r="H1792" s="594"/>
      <c r="I1792" s="94"/>
    </row>
    <row r="1793" spans="2:9" x14ac:dyDescent="0.2">
      <c r="B1793" s="93"/>
      <c r="C1793" s="95"/>
      <c r="D1793" s="45"/>
      <c r="E1793" s="45"/>
      <c r="F1793" s="95"/>
      <c r="G1793" s="95"/>
      <c r="H1793" s="95"/>
      <c r="I1793" s="92"/>
    </row>
    <row r="1794" spans="2:9" ht="15.75" thickBot="1" x14ac:dyDescent="0.25">
      <c r="B1794" s="96"/>
      <c r="C1794" s="97" t="s">
        <v>112</v>
      </c>
      <c r="D1794" s="97"/>
      <c r="E1794" s="97"/>
      <c r="F1794" s="595" t="s">
        <v>113</v>
      </c>
      <c r="G1794" s="596"/>
      <c r="H1794" s="596"/>
      <c r="I1794" s="98"/>
    </row>
    <row r="1796" spans="2:9" ht="15" thickBot="1" x14ac:dyDescent="0.25"/>
    <row r="1797" spans="2:9" ht="15.75" x14ac:dyDescent="0.2">
      <c r="B1797" s="130"/>
      <c r="C1797" s="131"/>
      <c r="D1797" s="659" t="s">
        <v>0</v>
      </c>
      <c r="E1797" s="660"/>
      <c r="F1797" s="660"/>
      <c r="G1797" s="660"/>
      <c r="H1797" s="660"/>
      <c r="I1797" s="661"/>
    </row>
    <row r="1798" spans="2:9" ht="15.75" x14ac:dyDescent="0.2">
      <c r="B1798" s="132"/>
      <c r="C1798" s="34"/>
      <c r="D1798" s="558"/>
      <c r="E1798" s="662"/>
      <c r="F1798" s="662"/>
      <c r="G1798" s="662"/>
      <c r="H1798" s="662"/>
      <c r="I1798" s="663"/>
    </row>
    <row r="1799" spans="2:9" ht="15.75" x14ac:dyDescent="0.2">
      <c r="B1799" s="132"/>
      <c r="C1799" s="34"/>
      <c r="D1799" s="558"/>
      <c r="E1799" s="664"/>
      <c r="F1799" s="664"/>
      <c r="G1799" s="664"/>
      <c r="H1799" s="664"/>
      <c r="I1799" s="663"/>
    </row>
    <row r="1800" spans="2:9" ht="15.75" x14ac:dyDescent="0.2">
      <c r="B1800" s="132"/>
      <c r="C1800" s="34"/>
      <c r="D1800" s="35" t="s">
        <v>81</v>
      </c>
      <c r="E1800" s="125"/>
      <c r="F1800" s="125"/>
      <c r="G1800" s="125"/>
      <c r="H1800" s="125"/>
      <c r="I1800" s="133"/>
    </row>
    <row r="1801" spans="2:9" ht="15.75" x14ac:dyDescent="0.2">
      <c r="B1801" s="132"/>
      <c r="C1801" s="34"/>
      <c r="D1801" s="35" t="s">
        <v>82</v>
      </c>
      <c r="E1801" s="125"/>
      <c r="F1801" s="125"/>
      <c r="G1801" s="125"/>
      <c r="H1801" s="125"/>
      <c r="I1801" s="133"/>
    </row>
    <row r="1802" spans="2:9" ht="21" thickBot="1" x14ac:dyDescent="0.25">
      <c r="B1802" s="134"/>
      <c r="C1802" s="38"/>
      <c r="D1802" s="39" t="s">
        <v>83</v>
      </c>
      <c r="E1802" s="40"/>
      <c r="F1802" s="40"/>
      <c r="G1802" s="40"/>
      <c r="H1802" s="40"/>
      <c r="I1802" s="135"/>
    </row>
    <row r="1803" spans="2:9" ht="15" x14ac:dyDescent="0.25">
      <c r="B1803" s="136" t="s">
        <v>84</v>
      </c>
      <c r="C1803" s="164">
        <v>3.4</v>
      </c>
      <c r="D1803" s="166"/>
      <c r="E1803" s="166"/>
      <c r="F1803" s="166"/>
      <c r="G1803" s="166"/>
      <c r="H1803" s="45"/>
      <c r="I1803" s="137"/>
    </row>
    <row r="1804" spans="2:9" ht="15" thickBot="1" x14ac:dyDescent="0.25">
      <c r="B1804" s="138" t="s">
        <v>85</v>
      </c>
      <c r="C1804" s="562" t="s">
        <v>433</v>
      </c>
      <c r="D1804" s="562"/>
      <c r="E1804" s="562"/>
      <c r="F1804" s="562"/>
      <c r="G1804" s="562"/>
      <c r="H1804" s="562"/>
      <c r="I1804" s="665"/>
    </row>
    <row r="1805" spans="2:9" ht="15.75" thickBot="1" x14ac:dyDescent="0.25">
      <c r="B1805" s="666" t="s">
        <v>86</v>
      </c>
      <c r="C1805" s="556"/>
      <c r="D1805" s="556"/>
      <c r="E1805" s="556"/>
      <c r="F1805" s="556"/>
      <c r="G1805" s="556"/>
      <c r="H1805" s="556"/>
      <c r="I1805" s="667"/>
    </row>
    <row r="1806" spans="2:9" x14ac:dyDescent="0.2">
      <c r="B1806" s="655" t="s">
        <v>87</v>
      </c>
      <c r="C1806" s="567" t="s">
        <v>335</v>
      </c>
      <c r="D1806" s="568"/>
      <c r="E1806" s="568"/>
      <c r="F1806" s="571" t="s">
        <v>88</v>
      </c>
      <c r="G1806" s="573" t="s">
        <v>34</v>
      </c>
      <c r="H1806" s="571" t="s">
        <v>158</v>
      </c>
      <c r="I1806" s="575" t="s">
        <v>350</v>
      </c>
    </row>
    <row r="1807" spans="2:9" ht="15" thickBot="1" x14ac:dyDescent="0.25">
      <c r="B1807" s="656"/>
      <c r="C1807" s="657"/>
      <c r="D1807" s="658"/>
      <c r="E1807" s="658"/>
      <c r="F1807" s="572"/>
      <c r="G1807" s="574"/>
      <c r="H1807" s="572"/>
      <c r="I1807" s="576"/>
    </row>
    <row r="1808" spans="2:9" ht="15" thickBot="1" x14ac:dyDescent="0.25">
      <c r="B1808" s="48" t="s">
        <v>90</v>
      </c>
      <c r="C1808" s="49" t="s">
        <v>91</v>
      </c>
      <c r="D1808" s="49" t="s">
        <v>92</v>
      </c>
      <c r="E1808" s="49" t="s">
        <v>2</v>
      </c>
      <c r="F1808" s="49" t="s">
        <v>93</v>
      </c>
      <c r="G1808" s="49" t="s">
        <v>94</v>
      </c>
      <c r="H1808" s="49" t="s">
        <v>95</v>
      </c>
      <c r="I1808" s="50" t="s">
        <v>96</v>
      </c>
    </row>
    <row r="1809" spans="2:9" x14ac:dyDescent="0.2">
      <c r="B1809" s="51">
        <v>1</v>
      </c>
      <c r="C1809" s="52"/>
      <c r="D1809" s="53"/>
      <c r="E1809" s="100"/>
      <c r="F1809" s="126"/>
      <c r="G1809" s="56"/>
      <c r="H1809" s="57">
        <f t="shared" ref="H1809:H1816" si="88">(E1809*G1809)+(E1809*G1809*F1809)</f>
        <v>0</v>
      </c>
      <c r="I1809" s="580">
        <f>SUM(H1809:H1816)</f>
        <v>0</v>
      </c>
    </row>
    <row r="1810" spans="2:9" x14ac:dyDescent="0.2">
      <c r="B1810" s="51">
        <v>2</v>
      </c>
      <c r="C1810" s="52"/>
      <c r="D1810" s="58"/>
      <c r="E1810" s="105"/>
      <c r="F1810" s="126"/>
      <c r="G1810" s="113"/>
      <c r="H1810" s="57">
        <f t="shared" si="88"/>
        <v>0</v>
      </c>
      <c r="I1810" s="580"/>
    </row>
    <row r="1811" spans="2:9" x14ac:dyDescent="0.2">
      <c r="B1811" s="51">
        <v>3</v>
      </c>
      <c r="C1811" s="52"/>
      <c r="D1811" s="58"/>
      <c r="E1811" s="105"/>
      <c r="F1811" s="126"/>
      <c r="G1811" s="113"/>
      <c r="H1811" s="57">
        <f t="shared" si="88"/>
        <v>0</v>
      </c>
      <c r="I1811" s="580"/>
    </row>
    <row r="1812" spans="2:9" x14ac:dyDescent="0.2">
      <c r="B1812" s="51">
        <v>4</v>
      </c>
      <c r="C1812" s="52"/>
      <c r="D1812" s="58"/>
      <c r="E1812" s="105"/>
      <c r="F1812" s="126"/>
      <c r="G1812" s="56"/>
      <c r="H1812" s="57">
        <f t="shared" si="88"/>
        <v>0</v>
      </c>
      <c r="I1812" s="580"/>
    </row>
    <row r="1813" spans="2:9" x14ac:dyDescent="0.2">
      <c r="B1813" s="51">
        <v>5</v>
      </c>
      <c r="C1813" s="52"/>
      <c r="D1813" s="58"/>
      <c r="E1813" s="105"/>
      <c r="F1813" s="126"/>
      <c r="G1813" s="56"/>
      <c r="H1813" s="57">
        <f t="shared" si="88"/>
        <v>0</v>
      </c>
      <c r="I1813" s="580"/>
    </row>
    <row r="1814" spans="2:9" x14ac:dyDescent="0.2">
      <c r="B1814" s="51">
        <v>6</v>
      </c>
      <c r="C1814" s="52"/>
      <c r="D1814" s="58"/>
      <c r="E1814" s="105"/>
      <c r="F1814" s="126"/>
      <c r="G1814" s="56"/>
      <c r="H1814" s="57">
        <f t="shared" si="88"/>
        <v>0</v>
      </c>
      <c r="I1814" s="580"/>
    </row>
    <row r="1815" spans="2:9" x14ac:dyDescent="0.2">
      <c r="B1815" s="51">
        <v>7</v>
      </c>
      <c r="C1815" s="52"/>
      <c r="D1815" s="58"/>
      <c r="E1815" s="105"/>
      <c r="F1815" s="129"/>
      <c r="G1815" s="56"/>
      <c r="H1815" s="57">
        <f t="shared" si="88"/>
        <v>0</v>
      </c>
      <c r="I1815" s="580"/>
    </row>
    <row r="1816" spans="2:9" ht="15" thickBot="1" x14ac:dyDescent="0.25">
      <c r="B1816" s="51">
        <v>8</v>
      </c>
      <c r="C1816" s="52"/>
      <c r="D1816" s="58"/>
      <c r="E1816" s="105"/>
      <c r="F1816" s="129"/>
      <c r="G1816" s="56"/>
      <c r="H1816" s="57">
        <f t="shared" si="88"/>
        <v>0</v>
      </c>
      <c r="I1816" s="580"/>
    </row>
    <row r="1817" spans="2:9" ht="15.75" thickBot="1" x14ac:dyDescent="0.25">
      <c r="B1817" s="61" t="s">
        <v>90</v>
      </c>
      <c r="C1817" s="61" t="s">
        <v>97</v>
      </c>
      <c r="D1817" s="61" t="s">
        <v>92</v>
      </c>
      <c r="E1817" s="582" t="s">
        <v>2</v>
      </c>
      <c r="F1817" s="583"/>
      <c r="G1817" s="61" t="s">
        <v>98</v>
      </c>
      <c r="H1817" s="61" t="s">
        <v>99</v>
      </c>
      <c r="I1817" s="61" t="s">
        <v>96</v>
      </c>
    </row>
    <row r="1818" spans="2:9" ht="36" x14ac:dyDescent="0.2">
      <c r="B1818" s="51">
        <v>1</v>
      </c>
      <c r="C1818" s="52" t="s">
        <v>100</v>
      </c>
      <c r="D1818" s="53" t="s">
        <v>101</v>
      </c>
      <c r="E1818" s="584">
        <v>0.40928569713734109</v>
      </c>
      <c r="F1818" s="585"/>
      <c r="G1818" s="62">
        <v>28682</v>
      </c>
      <c r="H1818" s="63">
        <f>G1818*E1818</f>
        <v>11739.132365293217</v>
      </c>
      <c r="I1818" s="579">
        <f>SUM(H1818:H1819)</f>
        <v>11739.132365293217</v>
      </c>
    </row>
    <row r="1819" spans="2:9" ht="15" thickBot="1" x14ac:dyDescent="0.25">
      <c r="B1819" s="64">
        <v>2</v>
      </c>
      <c r="C1819" s="65" t="s">
        <v>102</v>
      </c>
      <c r="D1819" s="66"/>
      <c r="E1819" s="581"/>
      <c r="F1819" s="581"/>
      <c r="G1819" s="67"/>
      <c r="H1819" s="68">
        <f>G1819*E1819</f>
        <v>0</v>
      </c>
      <c r="I1819" s="580"/>
    </row>
    <row r="1820" spans="2:9" ht="15.75" thickBot="1" x14ac:dyDescent="0.25">
      <c r="B1820" s="61" t="s">
        <v>90</v>
      </c>
      <c r="C1820" s="61" t="s">
        <v>103</v>
      </c>
      <c r="D1820" s="165" t="s">
        <v>92</v>
      </c>
      <c r="E1820" s="586" t="s">
        <v>2</v>
      </c>
      <c r="F1820" s="587"/>
      <c r="G1820" s="168" t="s">
        <v>94</v>
      </c>
      <c r="H1820" s="61" t="s">
        <v>95</v>
      </c>
      <c r="I1820" s="61" t="s">
        <v>96</v>
      </c>
    </row>
    <row r="1821" spans="2:9" ht="23.45" customHeight="1" thickBot="1" x14ac:dyDescent="0.25">
      <c r="B1821" s="51">
        <v>1</v>
      </c>
      <c r="C1821" s="52" t="s">
        <v>104</v>
      </c>
      <c r="D1821" s="53" t="s">
        <v>352</v>
      </c>
      <c r="E1821" s="588">
        <v>0.05</v>
      </c>
      <c r="F1821" s="589"/>
      <c r="G1821" s="57">
        <f>I1818</f>
        <v>11739.132365293217</v>
      </c>
      <c r="H1821" s="71">
        <f>E1821*G1821</f>
        <v>586.95661826466085</v>
      </c>
      <c r="I1821" s="579">
        <f>SUM(H1821:H1823)</f>
        <v>586.95661826466085</v>
      </c>
    </row>
    <row r="1822" spans="2:9" ht="15.75" thickBot="1" x14ac:dyDescent="0.25">
      <c r="B1822" s="64">
        <v>2</v>
      </c>
      <c r="C1822" s="72"/>
      <c r="D1822" s="58"/>
      <c r="E1822" s="588"/>
      <c r="F1822" s="589"/>
      <c r="G1822" s="57"/>
      <c r="H1822" s="71">
        <f t="shared" ref="H1822:H1823" si="89">E1822*G1822</f>
        <v>0</v>
      </c>
      <c r="I1822" s="580"/>
    </row>
    <row r="1823" spans="2:9" ht="15.75" thickBot="1" x14ac:dyDescent="0.25">
      <c r="B1823" s="64">
        <v>3</v>
      </c>
      <c r="C1823" s="74"/>
      <c r="D1823" s="58"/>
      <c r="E1823" s="590"/>
      <c r="F1823" s="591"/>
      <c r="G1823" s="75"/>
      <c r="H1823" s="71">
        <f t="shared" si="89"/>
        <v>0</v>
      </c>
      <c r="I1823" s="580"/>
    </row>
    <row r="1824" spans="2:9" ht="15.75" thickBot="1" x14ac:dyDescent="0.25">
      <c r="B1824" s="61" t="s">
        <v>90</v>
      </c>
      <c r="C1824" s="61" t="s">
        <v>106</v>
      </c>
      <c r="D1824" s="61" t="s">
        <v>92</v>
      </c>
      <c r="E1824" s="582" t="s">
        <v>2</v>
      </c>
      <c r="F1824" s="583"/>
      <c r="G1824" s="61" t="s">
        <v>94</v>
      </c>
      <c r="H1824" s="61" t="s">
        <v>99</v>
      </c>
      <c r="I1824" s="61" t="s">
        <v>96</v>
      </c>
    </row>
    <row r="1825" spans="2:9" x14ac:dyDescent="0.2">
      <c r="B1825" s="51">
        <v>1</v>
      </c>
      <c r="C1825" s="52"/>
      <c r="D1825" s="53"/>
      <c r="E1825" s="577"/>
      <c r="F1825" s="578"/>
      <c r="G1825" s="62"/>
      <c r="H1825" s="63">
        <f>G1825*E1825</f>
        <v>0</v>
      </c>
      <c r="I1825" s="579">
        <f>SUM(H1825:H1826)</f>
        <v>0</v>
      </c>
    </row>
    <row r="1826" spans="2:9" ht="15" thickBot="1" x14ac:dyDescent="0.25">
      <c r="B1826" s="64">
        <v>2</v>
      </c>
      <c r="C1826" s="65" t="s">
        <v>102</v>
      </c>
      <c r="D1826" s="66"/>
      <c r="E1826" s="581"/>
      <c r="F1826" s="581"/>
      <c r="G1826" s="67"/>
      <c r="H1826" s="68">
        <f>G1826*E1826</f>
        <v>0</v>
      </c>
      <c r="I1826" s="580"/>
    </row>
    <row r="1827" spans="2:9" ht="15.75" thickBot="1" x14ac:dyDescent="0.25">
      <c r="B1827" s="76"/>
      <c r="C1827" s="77" t="s">
        <v>109</v>
      </c>
      <c r="D1827" s="78"/>
      <c r="E1827" s="592"/>
      <c r="F1827" s="593"/>
      <c r="G1827" s="79"/>
      <c r="H1827" s="80" t="s">
        <v>102</v>
      </c>
      <c r="I1827" s="81">
        <f>I1809+I1818+I1821+I1825</f>
        <v>12326.088983557878</v>
      </c>
    </row>
    <row r="1828" spans="2:9" x14ac:dyDescent="0.2">
      <c r="B1828" s="82"/>
      <c r="C1828" s="83"/>
      <c r="D1828" s="84"/>
      <c r="E1828" s="84" t="s">
        <v>110</v>
      </c>
      <c r="F1828" s="84"/>
      <c r="G1828" s="85"/>
      <c r="H1828" s="86"/>
      <c r="I1828" s="87"/>
    </row>
    <row r="1829" spans="2:9" x14ac:dyDescent="0.2">
      <c r="B1829" s="88"/>
      <c r="C1829" s="89"/>
      <c r="D1829" s="166"/>
      <c r="E1829" s="166"/>
      <c r="F1829" s="166"/>
      <c r="G1829" s="166"/>
      <c r="H1829" s="45"/>
      <c r="I1829" s="90"/>
    </row>
    <row r="1830" spans="2:9" x14ac:dyDescent="0.2">
      <c r="B1830" s="88"/>
      <c r="C1830" s="91"/>
      <c r="D1830" s="45"/>
      <c r="E1830" s="45"/>
      <c r="F1830" s="166"/>
      <c r="G1830" s="166"/>
      <c r="H1830" s="45"/>
      <c r="I1830" s="92"/>
    </row>
    <row r="1831" spans="2:9" x14ac:dyDescent="0.2">
      <c r="B1831" s="93"/>
      <c r="C1831" s="166"/>
      <c r="D1831" s="45"/>
      <c r="E1831" s="45"/>
      <c r="F1831" s="594" t="s">
        <v>111</v>
      </c>
      <c r="G1831" s="594"/>
      <c r="H1831" s="594"/>
      <c r="I1831" s="94"/>
    </row>
    <row r="1832" spans="2:9" x14ac:dyDescent="0.2">
      <c r="B1832" s="93"/>
      <c r="C1832" s="95"/>
      <c r="D1832" s="45"/>
      <c r="E1832" s="45"/>
      <c r="F1832" s="95"/>
      <c r="G1832" s="95"/>
      <c r="H1832" s="95"/>
      <c r="I1832" s="92"/>
    </row>
    <row r="1833" spans="2:9" ht="15.75" thickBot="1" x14ac:dyDescent="0.25">
      <c r="B1833" s="96"/>
      <c r="C1833" s="97" t="s">
        <v>112</v>
      </c>
      <c r="D1833" s="97"/>
      <c r="E1833" s="97"/>
      <c r="F1833" s="595" t="s">
        <v>113</v>
      </c>
      <c r="G1833" s="596"/>
      <c r="H1833" s="596"/>
      <c r="I1833" s="98"/>
    </row>
    <row r="1835" spans="2:9" ht="15" thickBot="1" x14ac:dyDescent="0.25"/>
    <row r="1836" spans="2:9" ht="15.75" x14ac:dyDescent="0.2">
      <c r="B1836" s="130"/>
      <c r="C1836" s="131"/>
      <c r="D1836" s="659" t="s">
        <v>0</v>
      </c>
      <c r="E1836" s="660"/>
      <c r="F1836" s="660"/>
      <c r="G1836" s="660"/>
      <c r="H1836" s="660"/>
      <c r="I1836" s="661"/>
    </row>
    <row r="1837" spans="2:9" ht="15.75" x14ac:dyDescent="0.2">
      <c r="B1837" s="132"/>
      <c r="C1837" s="34"/>
      <c r="D1837" s="558"/>
      <c r="E1837" s="662"/>
      <c r="F1837" s="662"/>
      <c r="G1837" s="662"/>
      <c r="H1837" s="662"/>
      <c r="I1837" s="663"/>
    </row>
    <row r="1838" spans="2:9" ht="15.75" x14ac:dyDescent="0.2">
      <c r="B1838" s="132"/>
      <c r="C1838" s="34"/>
      <c r="D1838" s="558"/>
      <c r="E1838" s="664"/>
      <c r="F1838" s="664"/>
      <c r="G1838" s="664"/>
      <c r="H1838" s="664"/>
      <c r="I1838" s="663"/>
    </row>
    <row r="1839" spans="2:9" ht="15.75" x14ac:dyDescent="0.2">
      <c r="B1839" s="132"/>
      <c r="C1839" s="34"/>
      <c r="D1839" s="35" t="s">
        <v>81</v>
      </c>
      <c r="E1839" s="125"/>
      <c r="F1839" s="125"/>
      <c r="G1839" s="125"/>
      <c r="H1839" s="125"/>
      <c r="I1839" s="133"/>
    </row>
    <row r="1840" spans="2:9" ht="15.75" x14ac:dyDescent="0.2">
      <c r="B1840" s="132"/>
      <c r="C1840" s="34"/>
      <c r="D1840" s="35" t="s">
        <v>82</v>
      </c>
      <c r="E1840" s="125"/>
      <c r="F1840" s="125"/>
      <c r="G1840" s="125"/>
      <c r="H1840" s="125"/>
      <c r="I1840" s="133"/>
    </row>
    <row r="1841" spans="2:9" ht="21" thickBot="1" x14ac:dyDescent="0.25">
      <c r="B1841" s="134"/>
      <c r="C1841" s="38"/>
      <c r="D1841" s="39" t="s">
        <v>83</v>
      </c>
      <c r="E1841" s="40"/>
      <c r="F1841" s="40"/>
      <c r="G1841" s="40"/>
      <c r="H1841" s="40"/>
      <c r="I1841" s="135"/>
    </row>
    <row r="1842" spans="2:9" ht="15" x14ac:dyDescent="0.25">
      <c r="B1842" s="136" t="s">
        <v>84</v>
      </c>
      <c r="C1842" s="164">
        <v>3.5</v>
      </c>
      <c r="D1842" s="166"/>
      <c r="E1842" s="166"/>
      <c r="F1842" s="166"/>
      <c r="G1842" s="166"/>
      <c r="H1842" s="45"/>
      <c r="I1842" s="137"/>
    </row>
    <row r="1843" spans="2:9" ht="15" thickBot="1" x14ac:dyDescent="0.25">
      <c r="B1843" s="138" t="s">
        <v>85</v>
      </c>
      <c r="C1843" s="562" t="s">
        <v>433</v>
      </c>
      <c r="D1843" s="562"/>
      <c r="E1843" s="562"/>
      <c r="F1843" s="562"/>
      <c r="G1843" s="562"/>
      <c r="H1843" s="562"/>
      <c r="I1843" s="665"/>
    </row>
    <row r="1844" spans="2:9" ht="15.75" thickBot="1" x14ac:dyDescent="0.25">
      <c r="B1844" s="666" t="s">
        <v>86</v>
      </c>
      <c r="C1844" s="556"/>
      <c r="D1844" s="556"/>
      <c r="E1844" s="556"/>
      <c r="F1844" s="556"/>
      <c r="G1844" s="556"/>
      <c r="H1844" s="556"/>
      <c r="I1844" s="667"/>
    </row>
    <row r="1845" spans="2:9" x14ac:dyDescent="0.2">
      <c r="B1845" s="655" t="s">
        <v>87</v>
      </c>
      <c r="C1845" s="567" t="s">
        <v>335</v>
      </c>
      <c r="D1845" s="568"/>
      <c r="E1845" s="568"/>
      <c r="F1845" s="571" t="s">
        <v>88</v>
      </c>
      <c r="G1845" s="573" t="s">
        <v>34</v>
      </c>
      <c r="H1845" s="571" t="s">
        <v>158</v>
      </c>
      <c r="I1845" s="575" t="s">
        <v>350</v>
      </c>
    </row>
    <row r="1846" spans="2:9" ht="15" thickBot="1" x14ac:dyDescent="0.25">
      <c r="B1846" s="656"/>
      <c r="C1846" s="657"/>
      <c r="D1846" s="658"/>
      <c r="E1846" s="658"/>
      <c r="F1846" s="572"/>
      <c r="G1846" s="574"/>
      <c r="H1846" s="572"/>
      <c r="I1846" s="576"/>
    </row>
    <row r="1847" spans="2:9" ht="15" thickBot="1" x14ac:dyDescent="0.25">
      <c r="B1847" s="48" t="s">
        <v>90</v>
      </c>
      <c r="C1847" s="49" t="s">
        <v>91</v>
      </c>
      <c r="D1847" s="49" t="s">
        <v>92</v>
      </c>
      <c r="E1847" s="49" t="s">
        <v>2</v>
      </c>
      <c r="F1847" s="49" t="s">
        <v>93</v>
      </c>
      <c r="G1847" s="49" t="s">
        <v>94</v>
      </c>
      <c r="H1847" s="49" t="s">
        <v>95</v>
      </c>
      <c r="I1847" s="50" t="s">
        <v>96</v>
      </c>
    </row>
    <row r="1848" spans="2:9" x14ac:dyDescent="0.2">
      <c r="B1848" s="51">
        <v>1</v>
      </c>
      <c r="C1848" s="52" t="s">
        <v>219</v>
      </c>
      <c r="D1848" s="53" t="s">
        <v>144</v>
      </c>
      <c r="E1848" s="100">
        <v>0.2</v>
      </c>
      <c r="F1848" s="126">
        <v>0.05</v>
      </c>
      <c r="G1848" s="56">
        <v>30720</v>
      </c>
      <c r="H1848" s="57">
        <f t="shared" ref="H1848:H1855" si="90">(E1848*G1848)+(E1848*G1848*F1848)</f>
        <v>6451.2</v>
      </c>
      <c r="I1848" s="580">
        <f>SUM(H1848:H1855)</f>
        <v>6451.2</v>
      </c>
    </row>
    <row r="1849" spans="2:9" x14ac:dyDescent="0.2">
      <c r="B1849" s="51">
        <v>2</v>
      </c>
      <c r="C1849" s="52"/>
      <c r="D1849" s="58"/>
      <c r="E1849" s="59"/>
      <c r="F1849" s="60"/>
      <c r="G1849" s="56"/>
      <c r="H1849" s="57">
        <f t="shared" si="90"/>
        <v>0</v>
      </c>
      <c r="I1849" s="580"/>
    </row>
    <row r="1850" spans="2:9" x14ac:dyDescent="0.2">
      <c r="B1850" s="51">
        <v>3</v>
      </c>
      <c r="C1850" s="52"/>
      <c r="D1850" s="58"/>
      <c r="E1850" s="59"/>
      <c r="F1850" s="60"/>
      <c r="G1850" s="56"/>
      <c r="H1850" s="57">
        <f t="shared" si="90"/>
        <v>0</v>
      </c>
      <c r="I1850" s="580"/>
    </row>
    <row r="1851" spans="2:9" x14ac:dyDescent="0.2">
      <c r="B1851" s="51">
        <v>4</v>
      </c>
      <c r="C1851" s="52"/>
      <c r="D1851" s="58"/>
      <c r="E1851" s="59"/>
      <c r="F1851" s="60"/>
      <c r="G1851" s="56"/>
      <c r="H1851" s="57">
        <f t="shared" si="90"/>
        <v>0</v>
      </c>
      <c r="I1851" s="580"/>
    </row>
    <row r="1852" spans="2:9" x14ac:dyDescent="0.2">
      <c r="B1852" s="51">
        <v>5</v>
      </c>
      <c r="C1852" s="52"/>
      <c r="D1852" s="58"/>
      <c r="E1852" s="59"/>
      <c r="F1852" s="60"/>
      <c r="G1852" s="56"/>
      <c r="H1852" s="57">
        <f t="shared" si="90"/>
        <v>0</v>
      </c>
      <c r="I1852" s="580"/>
    </row>
    <row r="1853" spans="2:9" x14ac:dyDescent="0.2">
      <c r="B1853" s="51">
        <v>6</v>
      </c>
      <c r="C1853" s="52"/>
      <c r="D1853" s="58"/>
      <c r="E1853" s="59"/>
      <c r="F1853" s="60"/>
      <c r="G1853" s="56"/>
      <c r="H1853" s="57">
        <f t="shared" si="90"/>
        <v>0</v>
      </c>
      <c r="I1853" s="580"/>
    </row>
    <row r="1854" spans="2:9" x14ac:dyDescent="0.2">
      <c r="B1854" s="51">
        <v>7</v>
      </c>
      <c r="C1854" s="52"/>
      <c r="D1854" s="58"/>
      <c r="E1854" s="59"/>
      <c r="F1854" s="60"/>
      <c r="G1854" s="56"/>
      <c r="H1854" s="57">
        <f t="shared" si="90"/>
        <v>0</v>
      </c>
      <c r="I1854" s="580"/>
    </row>
    <row r="1855" spans="2:9" ht="15" thickBot="1" x14ac:dyDescent="0.25">
      <c r="B1855" s="51">
        <v>8</v>
      </c>
      <c r="C1855" s="52"/>
      <c r="D1855" s="58"/>
      <c r="E1855" s="59"/>
      <c r="F1855" s="60"/>
      <c r="G1855" s="56"/>
      <c r="H1855" s="57">
        <f t="shared" si="90"/>
        <v>0</v>
      </c>
      <c r="I1855" s="580"/>
    </row>
    <row r="1856" spans="2:9" ht="15.75" thickBot="1" x14ac:dyDescent="0.25">
      <c r="B1856" s="61" t="s">
        <v>90</v>
      </c>
      <c r="C1856" s="61" t="s">
        <v>97</v>
      </c>
      <c r="D1856" s="61" t="s">
        <v>92</v>
      </c>
      <c r="E1856" s="582" t="s">
        <v>2</v>
      </c>
      <c r="F1856" s="583"/>
      <c r="G1856" s="61" t="s">
        <v>98</v>
      </c>
      <c r="H1856" s="61" t="s">
        <v>99</v>
      </c>
      <c r="I1856" s="61" t="s">
        <v>96</v>
      </c>
    </row>
    <row r="1857" spans="2:9" ht="36" x14ac:dyDescent="0.2">
      <c r="B1857" s="51">
        <v>1</v>
      </c>
      <c r="C1857" s="52" t="s">
        <v>100</v>
      </c>
      <c r="D1857" s="53" t="s">
        <v>101</v>
      </c>
      <c r="E1857" s="584">
        <v>0.33650857142857138</v>
      </c>
      <c r="F1857" s="585"/>
      <c r="G1857" s="62">
        <v>28682</v>
      </c>
      <c r="H1857" s="63">
        <f>G1857*E1857</f>
        <v>9651.7388457142843</v>
      </c>
      <c r="I1857" s="579">
        <f>SUM(H1857:H1858)</f>
        <v>9651.7388457142843</v>
      </c>
    </row>
    <row r="1858" spans="2:9" ht="15" thickBot="1" x14ac:dyDescent="0.25">
      <c r="B1858" s="64">
        <v>2</v>
      </c>
      <c r="C1858" s="65" t="s">
        <v>102</v>
      </c>
      <c r="D1858" s="66"/>
      <c r="E1858" s="581"/>
      <c r="F1858" s="581"/>
      <c r="G1858" s="67"/>
      <c r="H1858" s="68">
        <f>G1858*E1858</f>
        <v>0</v>
      </c>
      <c r="I1858" s="580"/>
    </row>
    <row r="1859" spans="2:9" ht="15.75" thickBot="1" x14ac:dyDescent="0.25">
      <c r="B1859" s="61" t="s">
        <v>90</v>
      </c>
      <c r="C1859" s="61" t="s">
        <v>103</v>
      </c>
      <c r="D1859" s="165" t="s">
        <v>92</v>
      </c>
      <c r="E1859" s="586" t="s">
        <v>2</v>
      </c>
      <c r="F1859" s="587"/>
      <c r="G1859" s="168" t="s">
        <v>94</v>
      </c>
      <c r="H1859" s="61" t="s">
        <v>95</v>
      </c>
      <c r="I1859" s="61" t="s">
        <v>96</v>
      </c>
    </row>
    <row r="1860" spans="2:9" ht="23.45" customHeight="1" thickBot="1" x14ac:dyDescent="0.25">
      <c r="B1860" s="51">
        <v>1</v>
      </c>
      <c r="C1860" s="52" t="s">
        <v>104</v>
      </c>
      <c r="D1860" s="53" t="s">
        <v>352</v>
      </c>
      <c r="E1860" s="588">
        <v>0.05</v>
      </c>
      <c r="F1860" s="589"/>
      <c r="G1860" s="57">
        <f>I1857</f>
        <v>9651.7388457142843</v>
      </c>
      <c r="H1860" s="71">
        <f>E1860*G1860</f>
        <v>482.58694228571426</v>
      </c>
      <c r="I1860" s="579">
        <f>SUM(H1860:H1862)</f>
        <v>2982.586942285714</v>
      </c>
    </row>
    <row r="1861" spans="2:9" ht="15" x14ac:dyDescent="0.2">
      <c r="B1861" s="64">
        <v>2</v>
      </c>
      <c r="C1861" s="72" t="s">
        <v>135</v>
      </c>
      <c r="D1861" s="58" t="s">
        <v>256</v>
      </c>
      <c r="E1861" s="588">
        <v>1</v>
      </c>
      <c r="F1861" s="589"/>
      <c r="G1861" s="57">
        <v>1600</v>
      </c>
      <c r="H1861" s="71">
        <f>E1861*G1861</f>
        <v>1600</v>
      </c>
      <c r="I1861" s="580"/>
    </row>
    <row r="1862" spans="2:9" ht="15.75" thickBot="1" x14ac:dyDescent="0.25">
      <c r="B1862" s="64">
        <v>3</v>
      </c>
      <c r="C1862" s="74" t="s">
        <v>134</v>
      </c>
      <c r="D1862" s="58" t="s">
        <v>256</v>
      </c>
      <c r="E1862" s="590">
        <v>1</v>
      </c>
      <c r="F1862" s="591"/>
      <c r="G1862" s="75">
        <v>900</v>
      </c>
      <c r="H1862" s="73">
        <f>E1862*G1862</f>
        <v>900</v>
      </c>
      <c r="I1862" s="580"/>
    </row>
    <row r="1863" spans="2:9" ht="15.75" thickBot="1" x14ac:dyDescent="0.25">
      <c r="B1863" s="61" t="s">
        <v>90</v>
      </c>
      <c r="C1863" s="61" t="s">
        <v>106</v>
      </c>
      <c r="D1863" s="61" t="s">
        <v>92</v>
      </c>
      <c r="E1863" s="582" t="s">
        <v>2</v>
      </c>
      <c r="F1863" s="583"/>
      <c r="G1863" s="61" t="s">
        <v>94</v>
      </c>
      <c r="H1863" s="61" t="s">
        <v>99</v>
      </c>
      <c r="I1863" s="61" t="s">
        <v>96</v>
      </c>
    </row>
    <row r="1864" spans="2:9" x14ac:dyDescent="0.2">
      <c r="B1864" s="51">
        <v>1</v>
      </c>
      <c r="C1864" s="52"/>
      <c r="D1864" s="53"/>
      <c r="E1864" s="577"/>
      <c r="F1864" s="578"/>
      <c r="G1864" s="62"/>
      <c r="H1864" s="63">
        <f>G1864*E1864</f>
        <v>0</v>
      </c>
      <c r="I1864" s="579">
        <f>SUM(H1864:H1865)</f>
        <v>0</v>
      </c>
    </row>
    <row r="1865" spans="2:9" ht="15" thickBot="1" x14ac:dyDescent="0.25">
      <c r="B1865" s="64">
        <v>2</v>
      </c>
      <c r="C1865" s="65" t="s">
        <v>102</v>
      </c>
      <c r="D1865" s="66"/>
      <c r="E1865" s="581"/>
      <c r="F1865" s="581"/>
      <c r="G1865" s="67"/>
      <c r="H1865" s="68">
        <f>G1865*E1865</f>
        <v>0</v>
      </c>
      <c r="I1865" s="580"/>
    </row>
    <row r="1866" spans="2:9" ht="15.75" thickBot="1" x14ac:dyDescent="0.25">
      <c r="B1866" s="76"/>
      <c r="C1866" s="77" t="s">
        <v>109</v>
      </c>
      <c r="D1866" s="78"/>
      <c r="E1866" s="592"/>
      <c r="F1866" s="593"/>
      <c r="G1866" s="79"/>
      <c r="H1866" s="80" t="s">
        <v>102</v>
      </c>
      <c r="I1866" s="81">
        <f>I1848+I1857+I1860+I1864</f>
        <v>19085.525787999999</v>
      </c>
    </row>
    <row r="1867" spans="2:9" x14ac:dyDescent="0.2">
      <c r="B1867" s="82"/>
      <c r="C1867" s="83"/>
      <c r="D1867" s="84"/>
      <c r="E1867" s="84" t="s">
        <v>110</v>
      </c>
      <c r="F1867" s="84"/>
      <c r="G1867" s="85"/>
      <c r="H1867" s="86"/>
      <c r="I1867" s="87"/>
    </row>
    <row r="1868" spans="2:9" x14ac:dyDescent="0.2">
      <c r="B1868" s="88"/>
      <c r="C1868" s="89"/>
      <c r="D1868" s="166"/>
      <c r="E1868" s="166"/>
      <c r="F1868" s="166"/>
      <c r="G1868" s="166"/>
      <c r="H1868" s="45"/>
      <c r="I1868" s="90"/>
    </row>
    <row r="1869" spans="2:9" x14ac:dyDescent="0.2">
      <c r="B1869" s="88"/>
      <c r="C1869" s="91"/>
      <c r="D1869" s="45"/>
      <c r="E1869" s="45"/>
      <c r="F1869" s="166"/>
      <c r="G1869" s="166"/>
      <c r="H1869" s="45"/>
      <c r="I1869" s="92"/>
    </row>
    <row r="1870" spans="2:9" x14ac:dyDescent="0.2">
      <c r="B1870" s="93"/>
      <c r="C1870" s="166"/>
      <c r="D1870" s="45"/>
      <c r="E1870" s="45"/>
      <c r="F1870" s="594" t="s">
        <v>111</v>
      </c>
      <c r="G1870" s="594"/>
      <c r="H1870" s="594"/>
      <c r="I1870" s="94"/>
    </row>
    <row r="1871" spans="2:9" x14ac:dyDescent="0.2">
      <c r="B1871" s="93"/>
      <c r="C1871" s="95"/>
      <c r="D1871" s="45"/>
      <c r="E1871" s="45"/>
      <c r="F1871" s="95"/>
      <c r="G1871" s="95"/>
      <c r="H1871" s="95"/>
      <c r="I1871" s="92"/>
    </row>
    <row r="1872" spans="2:9" ht="15.75" thickBot="1" x14ac:dyDescent="0.25">
      <c r="B1872" s="96"/>
      <c r="C1872" s="97" t="s">
        <v>112</v>
      </c>
      <c r="D1872" s="97"/>
      <c r="E1872" s="97"/>
      <c r="F1872" s="595" t="s">
        <v>113</v>
      </c>
      <c r="G1872" s="596"/>
      <c r="H1872" s="596"/>
      <c r="I1872" s="98"/>
    </row>
    <row r="1874" spans="2:9" ht="15" thickBot="1" x14ac:dyDescent="0.25"/>
    <row r="1875" spans="2:9" ht="15.75" x14ac:dyDescent="0.2">
      <c r="B1875" s="130"/>
      <c r="C1875" s="131"/>
      <c r="D1875" s="659" t="s">
        <v>0</v>
      </c>
      <c r="E1875" s="660"/>
      <c r="F1875" s="660"/>
      <c r="G1875" s="660"/>
      <c r="H1875" s="660"/>
      <c r="I1875" s="661"/>
    </row>
    <row r="1876" spans="2:9" ht="15.75" x14ac:dyDescent="0.2">
      <c r="B1876" s="132"/>
      <c r="C1876" s="34"/>
      <c r="D1876" s="558"/>
      <c r="E1876" s="662"/>
      <c r="F1876" s="662"/>
      <c r="G1876" s="662"/>
      <c r="H1876" s="662"/>
      <c r="I1876" s="663"/>
    </row>
    <row r="1877" spans="2:9" ht="15.75" x14ac:dyDescent="0.2">
      <c r="B1877" s="132"/>
      <c r="C1877" s="34"/>
      <c r="D1877" s="558"/>
      <c r="E1877" s="664"/>
      <c r="F1877" s="664"/>
      <c r="G1877" s="664"/>
      <c r="H1877" s="664"/>
      <c r="I1877" s="663"/>
    </row>
    <row r="1878" spans="2:9" ht="15.75" x14ac:dyDescent="0.2">
      <c r="B1878" s="132"/>
      <c r="C1878" s="34"/>
      <c r="D1878" s="35" t="s">
        <v>81</v>
      </c>
      <c r="E1878" s="125"/>
      <c r="F1878" s="125"/>
      <c r="G1878" s="125"/>
      <c r="H1878" s="125"/>
      <c r="I1878" s="133"/>
    </row>
    <row r="1879" spans="2:9" ht="15.75" x14ac:dyDescent="0.2">
      <c r="B1879" s="132"/>
      <c r="C1879" s="34"/>
      <c r="D1879" s="35" t="s">
        <v>82</v>
      </c>
      <c r="E1879" s="125"/>
      <c r="F1879" s="125"/>
      <c r="G1879" s="125"/>
      <c r="H1879" s="125"/>
      <c r="I1879" s="133"/>
    </row>
    <row r="1880" spans="2:9" ht="21" thickBot="1" x14ac:dyDescent="0.25">
      <c r="B1880" s="134"/>
      <c r="C1880" s="38"/>
      <c r="D1880" s="39" t="s">
        <v>83</v>
      </c>
      <c r="E1880" s="40"/>
      <c r="F1880" s="40"/>
      <c r="G1880" s="40"/>
      <c r="H1880" s="40"/>
      <c r="I1880" s="135"/>
    </row>
    <row r="1881" spans="2:9" ht="15" x14ac:dyDescent="0.25">
      <c r="B1881" s="136" t="s">
        <v>84</v>
      </c>
      <c r="C1881" s="164">
        <v>3.6</v>
      </c>
      <c r="D1881" s="166"/>
      <c r="E1881" s="166"/>
      <c r="F1881" s="166"/>
      <c r="G1881" s="166"/>
      <c r="H1881" s="45"/>
      <c r="I1881" s="137"/>
    </row>
    <row r="1882" spans="2:9" ht="15" thickBot="1" x14ac:dyDescent="0.25">
      <c r="B1882" s="138" t="s">
        <v>85</v>
      </c>
      <c r="C1882" s="562" t="s">
        <v>433</v>
      </c>
      <c r="D1882" s="562"/>
      <c r="E1882" s="562"/>
      <c r="F1882" s="562"/>
      <c r="G1882" s="562"/>
      <c r="H1882" s="562"/>
      <c r="I1882" s="665"/>
    </row>
    <row r="1883" spans="2:9" ht="15.75" thickBot="1" x14ac:dyDescent="0.25">
      <c r="B1883" s="666" t="s">
        <v>86</v>
      </c>
      <c r="C1883" s="556"/>
      <c r="D1883" s="556"/>
      <c r="E1883" s="556"/>
      <c r="F1883" s="556"/>
      <c r="G1883" s="556"/>
      <c r="H1883" s="556"/>
      <c r="I1883" s="667"/>
    </row>
    <row r="1884" spans="2:9" x14ac:dyDescent="0.2">
      <c r="B1884" s="655" t="s">
        <v>87</v>
      </c>
      <c r="C1884" s="567" t="s">
        <v>314</v>
      </c>
      <c r="D1884" s="568"/>
      <c r="E1884" s="568"/>
      <c r="F1884" s="571" t="s">
        <v>88</v>
      </c>
      <c r="G1884" s="573" t="s">
        <v>73</v>
      </c>
      <c r="H1884" s="571" t="s">
        <v>158</v>
      </c>
      <c r="I1884" s="575" t="s">
        <v>350</v>
      </c>
    </row>
    <row r="1885" spans="2:9" ht="15" thickBot="1" x14ac:dyDescent="0.25">
      <c r="B1885" s="656"/>
      <c r="C1885" s="657"/>
      <c r="D1885" s="658"/>
      <c r="E1885" s="658"/>
      <c r="F1885" s="572"/>
      <c r="G1885" s="574"/>
      <c r="H1885" s="572"/>
      <c r="I1885" s="576"/>
    </row>
    <row r="1886" spans="2:9" ht="15" thickBot="1" x14ac:dyDescent="0.25">
      <c r="B1886" s="48" t="s">
        <v>90</v>
      </c>
      <c r="C1886" s="49" t="s">
        <v>91</v>
      </c>
      <c r="D1886" s="49" t="s">
        <v>92</v>
      </c>
      <c r="E1886" s="49" t="s">
        <v>2</v>
      </c>
      <c r="F1886" s="49" t="s">
        <v>93</v>
      </c>
      <c r="G1886" s="49" t="s">
        <v>94</v>
      </c>
      <c r="H1886" s="49" t="s">
        <v>95</v>
      </c>
      <c r="I1886" s="50" t="s">
        <v>96</v>
      </c>
    </row>
    <row r="1887" spans="2:9" x14ac:dyDescent="0.2">
      <c r="B1887" s="139">
        <v>1</v>
      </c>
      <c r="C1887" s="52" t="s">
        <v>398</v>
      </c>
      <c r="D1887" s="53" t="s">
        <v>153</v>
      </c>
      <c r="E1887" s="100">
        <v>2</v>
      </c>
      <c r="F1887" s="126">
        <v>0.05</v>
      </c>
      <c r="G1887" s="56">
        <v>2000</v>
      </c>
      <c r="H1887" s="57">
        <f t="shared" ref="H1887:H1896" si="91">(E1887*G1887)+(E1887*G1887*F1887)</f>
        <v>4200</v>
      </c>
      <c r="I1887" s="678">
        <f>SUM(H1887:H1896)</f>
        <v>19629.132458461539</v>
      </c>
    </row>
    <row r="1888" spans="2:9" ht="24" x14ac:dyDescent="0.2">
      <c r="B1888" s="139">
        <v>2</v>
      </c>
      <c r="C1888" s="52" t="s">
        <v>399</v>
      </c>
      <c r="D1888" s="58" t="s">
        <v>400</v>
      </c>
      <c r="E1888" s="105">
        <v>0.32</v>
      </c>
      <c r="F1888" s="126">
        <v>0.05</v>
      </c>
      <c r="G1888" s="113">
        <v>23000</v>
      </c>
      <c r="H1888" s="57">
        <f t="shared" si="91"/>
        <v>7728</v>
      </c>
      <c r="I1888" s="679"/>
    </row>
    <row r="1889" spans="2:9" x14ac:dyDescent="0.2">
      <c r="B1889" s="139">
        <v>3</v>
      </c>
      <c r="C1889" s="52" t="s">
        <v>401</v>
      </c>
      <c r="D1889" s="58" t="s">
        <v>24</v>
      </c>
      <c r="E1889" s="105">
        <v>0.02</v>
      </c>
      <c r="F1889" s="126">
        <v>0.05</v>
      </c>
      <c r="G1889" s="113">
        <v>366720.59326007334</v>
      </c>
      <c r="H1889" s="57">
        <f t="shared" si="91"/>
        <v>7701.1324584615404</v>
      </c>
      <c r="I1889" s="679"/>
    </row>
    <row r="1890" spans="2:9" x14ac:dyDescent="0.2">
      <c r="B1890" s="139">
        <v>4</v>
      </c>
      <c r="C1890" s="52"/>
      <c r="D1890" s="58"/>
      <c r="E1890" s="105"/>
      <c r="F1890" s="126"/>
      <c r="G1890" s="56"/>
      <c r="H1890" s="57">
        <f t="shared" si="91"/>
        <v>0</v>
      </c>
      <c r="I1890" s="679"/>
    </row>
    <row r="1891" spans="2:9" x14ac:dyDescent="0.2">
      <c r="B1891" s="139">
        <v>5</v>
      </c>
      <c r="C1891" s="52"/>
      <c r="D1891" s="58"/>
      <c r="E1891" s="105"/>
      <c r="F1891" s="126"/>
      <c r="G1891" s="56"/>
      <c r="H1891" s="57">
        <f t="shared" si="91"/>
        <v>0</v>
      </c>
      <c r="I1891" s="679"/>
    </row>
    <row r="1892" spans="2:9" x14ac:dyDescent="0.2">
      <c r="B1892" s="139">
        <v>6</v>
      </c>
      <c r="C1892" s="52"/>
      <c r="D1892" s="58"/>
      <c r="E1892" s="105"/>
      <c r="F1892" s="126"/>
      <c r="G1892" s="56"/>
      <c r="H1892" s="57">
        <f t="shared" si="91"/>
        <v>0</v>
      </c>
      <c r="I1892" s="679"/>
    </row>
    <row r="1893" spans="2:9" x14ac:dyDescent="0.2">
      <c r="B1893" s="139">
        <v>7</v>
      </c>
      <c r="C1893" s="52"/>
      <c r="D1893" s="58"/>
      <c r="E1893" s="105"/>
      <c r="F1893" s="129"/>
      <c r="G1893" s="56"/>
      <c r="H1893" s="57">
        <f t="shared" si="91"/>
        <v>0</v>
      </c>
      <c r="I1893" s="679"/>
    </row>
    <row r="1894" spans="2:9" x14ac:dyDescent="0.2">
      <c r="B1894" s="140">
        <v>8</v>
      </c>
      <c r="C1894" s="141"/>
      <c r="D1894" s="114"/>
      <c r="E1894" s="142"/>
      <c r="F1894" s="143"/>
      <c r="G1894" s="144"/>
      <c r="H1894" s="145">
        <f t="shared" si="91"/>
        <v>0</v>
      </c>
      <c r="I1894" s="679"/>
    </row>
    <row r="1895" spans="2:9" x14ac:dyDescent="0.2">
      <c r="B1895" s="146">
        <v>9</v>
      </c>
      <c r="C1895" s="119"/>
      <c r="D1895" s="116"/>
      <c r="E1895" s="120"/>
      <c r="F1895" s="147"/>
      <c r="G1895" s="121"/>
      <c r="H1895" s="117">
        <f t="shared" si="91"/>
        <v>0</v>
      </c>
      <c r="I1895" s="679"/>
    </row>
    <row r="1896" spans="2:9" ht="15" thickBot="1" x14ac:dyDescent="0.25">
      <c r="B1896" s="146">
        <v>10</v>
      </c>
      <c r="C1896" s="119"/>
      <c r="D1896" s="116"/>
      <c r="E1896" s="120"/>
      <c r="F1896" s="147"/>
      <c r="G1896" s="121"/>
      <c r="H1896" s="117">
        <f t="shared" si="91"/>
        <v>0</v>
      </c>
      <c r="I1896" s="680"/>
    </row>
    <row r="1897" spans="2:9" ht="15.75" thickBot="1" x14ac:dyDescent="0.25">
      <c r="B1897" s="148" t="s">
        <v>90</v>
      </c>
      <c r="C1897" s="115" t="s">
        <v>97</v>
      </c>
      <c r="D1897" s="115" t="s">
        <v>92</v>
      </c>
      <c r="E1897" s="681" t="s">
        <v>2</v>
      </c>
      <c r="F1897" s="682"/>
      <c r="G1897" s="115" t="s">
        <v>98</v>
      </c>
      <c r="H1897" s="115" t="s">
        <v>99</v>
      </c>
      <c r="I1897" s="149" t="s">
        <v>96</v>
      </c>
    </row>
    <row r="1898" spans="2:9" ht="36" x14ac:dyDescent="0.2">
      <c r="B1898" s="139">
        <v>1</v>
      </c>
      <c r="C1898" s="52" t="s">
        <v>100</v>
      </c>
      <c r="D1898" s="53" t="s">
        <v>101</v>
      </c>
      <c r="E1898" s="584">
        <v>0.17068571428571427</v>
      </c>
      <c r="F1898" s="585"/>
      <c r="G1898" s="62">
        <v>28682</v>
      </c>
      <c r="H1898" s="63">
        <f>G1898*E1898</f>
        <v>4895.6076571428566</v>
      </c>
      <c r="I1898" s="676">
        <f>SUM(H1898:H1899)</f>
        <v>4895.6076571428566</v>
      </c>
    </row>
    <row r="1899" spans="2:9" ht="15" thickBot="1" x14ac:dyDescent="0.25">
      <c r="B1899" s="150">
        <v>2</v>
      </c>
      <c r="C1899" s="65" t="s">
        <v>102</v>
      </c>
      <c r="D1899" s="66"/>
      <c r="E1899" s="581"/>
      <c r="F1899" s="581"/>
      <c r="G1899" s="67"/>
      <c r="H1899" s="68">
        <f>G1899*E1899</f>
        <v>0</v>
      </c>
      <c r="I1899" s="677"/>
    </row>
    <row r="1900" spans="2:9" ht="15.75" thickBot="1" x14ac:dyDescent="0.25">
      <c r="B1900" s="151" t="s">
        <v>90</v>
      </c>
      <c r="C1900" s="61" t="s">
        <v>103</v>
      </c>
      <c r="D1900" s="165" t="s">
        <v>92</v>
      </c>
      <c r="E1900" s="586" t="s">
        <v>2</v>
      </c>
      <c r="F1900" s="587"/>
      <c r="G1900" s="168" t="s">
        <v>94</v>
      </c>
      <c r="H1900" s="61" t="s">
        <v>95</v>
      </c>
      <c r="I1900" s="149" t="s">
        <v>96</v>
      </c>
    </row>
    <row r="1901" spans="2:9" ht="23.45" customHeight="1" thickBot="1" x14ac:dyDescent="0.25">
      <c r="B1901" s="139">
        <v>1</v>
      </c>
      <c r="C1901" s="52" t="s">
        <v>104</v>
      </c>
      <c r="D1901" s="53" t="s">
        <v>352</v>
      </c>
      <c r="E1901" s="588">
        <v>0.05</v>
      </c>
      <c r="F1901" s="589"/>
      <c r="G1901" s="57">
        <f>I1898</f>
        <v>4895.6076571428566</v>
      </c>
      <c r="H1901" s="71">
        <f>E1901*G1901</f>
        <v>244.78038285714285</v>
      </c>
      <c r="I1901" s="676">
        <f>SUM(H1901:H1903)</f>
        <v>244.78038285714285</v>
      </c>
    </row>
    <row r="1902" spans="2:9" ht="15.75" thickBot="1" x14ac:dyDescent="0.25">
      <c r="B1902" s="150">
        <v>2</v>
      </c>
      <c r="C1902" s="72"/>
      <c r="D1902" s="58"/>
      <c r="E1902" s="588"/>
      <c r="F1902" s="589"/>
      <c r="G1902" s="57"/>
      <c r="H1902" s="71"/>
      <c r="I1902" s="677"/>
    </row>
    <row r="1903" spans="2:9" ht="15.75" thickBot="1" x14ac:dyDescent="0.25">
      <c r="B1903" s="150">
        <v>3</v>
      </c>
      <c r="C1903" s="74"/>
      <c r="D1903" s="58"/>
      <c r="E1903" s="590"/>
      <c r="F1903" s="591"/>
      <c r="G1903" s="75"/>
      <c r="H1903" s="71"/>
      <c r="I1903" s="677"/>
    </row>
    <row r="1904" spans="2:9" ht="15.75" thickBot="1" x14ac:dyDescent="0.25">
      <c r="B1904" s="151" t="s">
        <v>90</v>
      </c>
      <c r="C1904" s="61" t="s">
        <v>106</v>
      </c>
      <c r="D1904" s="61" t="s">
        <v>92</v>
      </c>
      <c r="E1904" s="582" t="s">
        <v>2</v>
      </c>
      <c r="F1904" s="583"/>
      <c r="G1904" s="61" t="s">
        <v>94</v>
      </c>
      <c r="H1904" s="61" t="s">
        <v>99</v>
      </c>
      <c r="I1904" s="149" t="s">
        <v>96</v>
      </c>
    </row>
    <row r="1905" spans="2:9" x14ac:dyDescent="0.2">
      <c r="B1905" s="139">
        <v>1</v>
      </c>
      <c r="C1905" s="52"/>
      <c r="D1905" s="53"/>
      <c r="E1905" s="577"/>
      <c r="F1905" s="578"/>
      <c r="G1905" s="62"/>
      <c r="H1905" s="63">
        <f>G1905*E1905</f>
        <v>0</v>
      </c>
      <c r="I1905" s="676">
        <f>SUM(H1905:H1906)</f>
        <v>0</v>
      </c>
    </row>
    <row r="1906" spans="2:9" ht="15" thickBot="1" x14ac:dyDescent="0.25">
      <c r="B1906" s="150">
        <v>2</v>
      </c>
      <c r="C1906" s="65" t="s">
        <v>102</v>
      </c>
      <c r="D1906" s="66"/>
      <c r="E1906" s="581"/>
      <c r="F1906" s="581"/>
      <c r="G1906" s="67"/>
      <c r="H1906" s="68">
        <f>G1906*E1906</f>
        <v>0</v>
      </c>
      <c r="I1906" s="677"/>
    </row>
    <row r="1907" spans="2:9" ht="15.75" thickBot="1" x14ac:dyDescent="0.25">
      <c r="B1907" s="152"/>
      <c r="C1907" s="77" t="s">
        <v>109</v>
      </c>
      <c r="D1907" s="78"/>
      <c r="E1907" s="592"/>
      <c r="F1907" s="593"/>
      <c r="G1907" s="79"/>
      <c r="H1907" s="80" t="s">
        <v>102</v>
      </c>
      <c r="I1907" s="153">
        <f>I1887+I1898+I1901+I1905</f>
        <v>24769.520498461537</v>
      </c>
    </row>
    <row r="1908" spans="2:9" x14ac:dyDescent="0.2">
      <c r="B1908" s="88"/>
      <c r="C1908" s="91"/>
      <c r="D1908" s="45"/>
      <c r="E1908" s="45"/>
      <c r="F1908" s="166"/>
      <c r="G1908" s="166"/>
      <c r="H1908" s="45"/>
      <c r="I1908" s="92"/>
    </row>
    <row r="1909" spans="2:9" x14ac:dyDescent="0.2">
      <c r="B1909" s="93"/>
      <c r="C1909" s="166"/>
      <c r="D1909" s="45"/>
      <c r="E1909" s="45"/>
      <c r="F1909" s="594" t="s">
        <v>111</v>
      </c>
      <c r="G1909" s="594"/>
      <c r="H1909" s="594"/>
      <c r="I1909" s="94"/>
    </row>
    <row r="1910" spans="2:9" x14ac:dyDescent="0.2">
      <c r="B1910" s="93"/>
      <c r="C1910" s="95"/>
      <c r="D1910" s="45"/>
      <c r="E1910" s="45"/>
      <c r="F1910" s="95"/>
      <c r="G1910" s="95"/>
      <c r="H1910" s="95"/>
      <c r="I1910" s="92"/>
    </row>
    <row r="1911" spans="2:9" ht="15.75" thickBot="1" x14ac:dyDescent="0.25">
      <c r="B1911" s="96"/>
      <c r="C1911" s="97" t="s">
        <v>112</v>
      </c>
      <c r="D1911" s="97"/>
      <c r="E1911" s="97"/>
      <c r="F1911" s="595" t="s">
        <v>113</v>
      </c>
      <c r="G1911" s="596"/>
      <c r="H1911" s="596"/>
      <c r="I1911" s="98"/>
    </row>
    <row r="1913" spans="2:9" ht="15" thickBot="1" x14ac:dyDescent="0.25"/>
    <row r="1914" spans="2:9" ht="15.75" x14ac:dyDescent="0.2">
      <c r="B1914" s="130"/>
      <c r="C1914" s="131"/>
      <c r="D1914" s="659" t="s">
        <v>0</v>
      </c>
      <c r="E1914" s="660"/>
      <c r="F1914" s="660"/>
      <c r="G1914" s="660"/>
      <c r="H1914" s="660"/>
      <c r="I1914" s="661"/>
    </row>
    <row r="1915" spans="2:9" ht="15.75" x14ac:dyDescent="0.2">
      <c r="B1915" s="132"/>
      <c r="C1915" s="34"/>
      <c r="D1915" s="558"/>
      <c r="E1915" s="662"/>
      <c r="F1915" s="662"/>
      <c r="G1915" s="662"/>
      <c r="H1915" s="662"/>
      <c r="I1915" s="663"/>
    </row>
    <row r="1916" spans="2:9" ht="15.75" x14ac:dyDescent="0.2">
      <c r="B1916" s="132"/>
      <c r="C1916" s="34"/>
      <c r="D1916" s="558"/>
      <c r="E1916" s="664"/>
      <c r="F1916" s="664"/>
      <c r="G1916" s="664"/>
      <c r="H1916" s="664"/>
      <c r="I1916" s="663"/>
    </row>
    <row r="1917" spans="2:9" ht="15.75" x14ac:dyDescent="0.2">
      <c r="B1917" s="132"/>
      <c r="C1917" s="34"/>
      <c r="D1917" s="35" t="s">
        <v>81</v>
      </c>
      <c r="E1917" s="125"/>
      <c r="F1917" s="125"/>
      <c r="G1917" s="125"/>
      <c r="H1917" s="125"/>
      <c r="I1917" s="133"/>
    </row>
    <row r="1918" spans="2:9" ht="15.75" x14ac:dyDescent="0.2">
      <c r="B1918" s="132"/>
      <c r="C1918" s="34"/>
      <c r="D1918" s="35" t="s">
        <v>82</v>
      </c>
      <c r="E1918" s="125"/>
      <c r="F1918" s="125"/>
      <c r="G1918" s="125"/>
      <c r="H1918" s="125"/>
      <c r="I1918" s="133"/>
    </row>
    <row r="1919" spans="2:9" ht="21" thickBot="1" x14ac:dyDescent="0.25">
      <c r="B1919" s="134"/>
      <c r="C1919" s="38"/>
      <c r="D1919" s="39" t="s">
        <v>83</v>
      </c>
      <c r="E1919" s="40"/>
      <c r="F1919" s="40"/>
      <c r="G1919" s="40"/>
      <c r="H1919" s="40"/>
      <c r="I1919" s="135"/>
    </row>
    <row r="1920" spans="2:9" ht="15" x14ac:dyDescent="0.25">
      <c r="B1920" s="136" t="s">
        <v>84</v>
      </c>
      <c r="C1920" s="164">
        <v>3.7</v>
      </c>
      <c r="D1920" s="166"/>
      <c r="E1920" s="166"/>
      <c r="F1920" s="166"/>
      <c r="G1920" s="166"/>
      <c r="H1920" s="45"/>
      <c r="I1920" s="137"/>
    </row>
    <row r="1921" spans="2:9" ht="15" thickBot="1" x14ac:dyDescent="0.25">
      <c r="B1921" s="138" t="s">
        <v>85</v>
      </c>
      <c r="C1921" s="562" t="s">
        <v>433</v>
      </c>
      <c r="D1921" s="562"/>
      <c r="E1921" s="562"/>
      <c r="F1921" s="562"/>
      <c r="G1921" s="562"/>
      <c r="H1921" s="562"/>
      <c r="I1921" s="665"/>
    </row>
    <row r="1922" spans="2:9" ht="15.75" thickBot="1" x14ac:dyDescent="0.25">
      <c r="B1922" s="666" t="s">
        <v>86</v>
      </c>
      <c r="C1922" s="556"/>
      <c r="D1922" s="556"/>
      <c r="E1922" s="556"/>
      <c r="F1922" s="556"/>
      <c r="G1922" s="556"/>
      <c r="H1922" s="556"/>
      <c r="I1922" s="667"/>
    </row>
    <row r="1923" spans="2:9" x14ac:dyDescent="0.2">
      <c r="B1923" s="655" t="s">
        <v>87</v>
      </c>
      <c r="C1923" s="567" t="s">
        <v>336</v>
      </c>
      <c r="D1923" s="568"/>
      <c r="E1923" s="568"/>
      <c r="F1923" s="571" t="s">
        <v>88</v>
      </c>
      <c r="G1923" s="573" t="s">
        <v>34</v>
      </c>
      <c r="H1923" s="571" t="s">
        <v>158</v>
      </c>
      <c r="I1923" s="575" t="s">
        <v>350</v>
      </c>
    </row>
    <row r="1924" spans="2:9" ht="63" customHeight="1" thickBot="1" x14ac:dyDescent="0.25">
      <c r="B1924" s="656"/>
      <c r="C1924" s="657"/>
      <c r="D1924" s="658"/>
      <c r="E1924" s="658"/>
      <c r="F1924" s="572"/>
      <c r="G1924" s="574"/>
      <c r="H1924" s="572"/>
      <c r="I1924" s="576"/>
    </row>
    <row r="1925" spans="2:9" ht="15" thickBot="1" x14ac:dyDescent="0.25">
      <c r="B1925" s="48" t="s">
        <v>90</v>
      </c>
      <c r="C1925" s="49" t="s">
        <v>91</v>
      </c>
      <c r="D1925" s="49" t="s">
        <v>92</v>
      </c>
      <c r="E1925" s="49" t="s">
        <v>2</v>
      </c>
      <c r="F1925" s="49" t="s">
        <v>93</v>
      </c>
      <c r="G1925" s="49" t="s">
        <v>94</v>
      </c>
      <c r="H1925" s="49" t="s">
        <v>95</v>
      </c>
      <c r="I1925" s="50" t="s">
        <v>96</v>
      </c>
    </row>
    <row r="1926" spans="2:9" ht="24" x14ac:dyDescent="0.2">
      <c r="B1926" s="139">
        <v>1</v>
      </c>
      <c r="C1926" s="52" t="s">
        <v>434</v>
      </c>
      <c r="D1926" s="53" t="s">
        <v>153</v>
      </c>
      <c r="E1926" s="100">
        <v>1</v>
      </c>
      <c r="F1926" s="126">
        <v>0</v>
      </c>
      <c r="G1926" s="56">
        <v>2058387</v>
      </c>
      <c r="H1926" s="57">
        <f t="shared" ref="H1926:H1935" si="92">(E1926*G1926)+(E1926*G1926*F1926)</f>
        <v>2058387</v>
      </c>
      <c r="I1926" s="678">
        <f>SUM(H1926:H1935)</f>
        <v>2058387</v>
      </c>
    </row>
    <row r="1927" spans="2:9" x14ac:dyDescent="0.2">
      <c r="B1927" s="139">
        <v>2</v>
      </c>
      <c r="C1927" s="52"/>
      <c r="D1927" s="58"/>
      <c r="E1927" s="105"/>
      <c r="F1927" s="126"/>
      <c r="G1927" s="113"/>
      <c r="H1927" s="57">
        <f t="shared" si="92"/>
        <v>0</v>
      </c>
      <c r="I1927" s="679"/>
    </row>
    <row r="1928" spans="2:9" x14ac:dyDescent="0.2">
      <c r="B1928" s="139">
        <v>3</v>
      </c>
      <c r="C1928" s="52"/>
      <c r="D1928" s="58"/>
      <c r="E1928" s="105"/>
      <c r="F1928" s="126"/>
      <c r="G1928" s="113"/>
      <c r="H1928" s="57">
        <f t="shared" si="92"/>
        <v>0</v>
      </c>
      <c r="I1928" s="679"/>
    </row>
    <row r="1929" spans="2:9" x14ac:dyDescent="0.2">
      <c r="B1929" s="139">
        <v>4</v>
      </c>
      <c r="C1929" s="52"/>
      <c r="D1929" s="58"/>
      <c r="E1929" s="105"/>
      <c r="F1929" s="126"/>
      <c r="G1929" s="56"/>
      <c r="H1929" s="57">
        <f t="shared" si="92"/>
        <v>0</v>
      </c>
      <c r="I1929" s="679"/>
    </row>
    <row r="1930" spans="2:9" x14ac:dyDescent="0.2">
      <c r="B1930" s="139">
        <v>5</v>
      </c>
      <c r="C1930" s="52"/>
      <c r="D1930" s="58"/>
      <c r="E1930" s="105"/>
      <c r="F1930" s="126"/>
      <c r="G1930" s="56"/>
      <c r="H1930" s="57">
        <f t="shared" si="92"/>
        <v>0</v>
      </c>
      <c r="I1930" s="679"/>
    </row>
    <row r="1931" spans="2:9" x14ac:dyDescent="0.2">
      <c r="B1931" s="139">
        <v>6</v>
      </c>
      <c r="C1931" s="52"/>
      <c r="D1931" s="58"/>
      <c r="E1931" s="105"/>
      <c r="F1931" s="126"/>
      <c r="G1931" s="56"/>
      <c r="H1931" s="57">
        <f t="shared" si="92"/>
        <v>0</v>
      </c>
      <c r="I1931" s="679"/>
    </row>
    <row r="1932" spans="2:9" x14ac:dyDescent="0.2">
      <c r="B1932" s="139">
        <v>7</v>
      </c>
      <c r="C1932" s="52"/>
      <c r="D1932" s="58"/>
      <c r="E1932" s="105"/>
      <c r="F1932" s="129"/>
      <c r="G1932" s="56"/>
      <c r="H1932" s="57">
        <f t="shared" si="92"/>
        <v>0</v>
      </c>
      <c r="I1932" s="679"/>
    </row>
    <row r="1933" spans="2:9" x14ac:dyDescent="0.2">
      <c r="B1933" s="140">
        <v>8</v>
      </c>
      <c r="C1933" s="141"/>
      <c r="D1933" s="114"/>
      <c r="E1933" s="142"/>
      <c r="F1933" s="143"/>
      <c r="G1933" s="144"/>
      <c r="H1933" s="145">
        <f t="shared" si="92"/>
        <v>0</v>
      </c>
      <c r="I1933" s="679"/>
    </row>
    <row r="1934" spans="2:9" x14ac:dyDescent="0.2">
      <c r="B1934" s="146">
        <v>9</v>
      </c>
      <c r="C1934" s="119"/>
      <c r="D1934" s="116"/>
      <c r="E1934" s="120"/>
      <c r="F1934" s="147"/>
      <c r="G1934" s="121"/>
      <c r="H1934" s="117">
        <f t="shared" si="92"/>
        <v>0</v>
      </c>
      <c r="I1934" s="679"/>
    </row>
    <row r="1935" spans="2:9" ht="15" thickBot="1" x14ac:dyDescent="0.25">
      <c r="B1935" s="146">
        <v>10</v>
      </c>
      <c r="C1935" s="119"/>
      <c r="D1935" s="116"/>
      <c r="E1935" s="120"/>
      <c r="F1935" s="147"/>
      <c r="G1935" s="121"/>
      <c r="H1935" s="117">
        <f t="shared" si="92"/>
        <v>0</v>
      </c>
      <c r="I1935" s="680"/>
    </row>
    <row r="1936" spans="2:9" ht="15.75" thickBot="1" x14ac:dyDescent="0.25">
      <c r="B1936" s="148" t="s">
        <v>90</v>
      </c>
      <c r="C1936" s="115" t="s">
        <v>97</v>
      </c>
      <c r="D1936" s="115" t="s">
        <v>92</v>
      </c>
      <c r="E1936" s="681" t="s">
        <v>2</v>
      </c>
      <c r="F1936" s="682"/>
      <c r="G1936" s="115" t="s">
        <v>98</v>
      </c>
      <c r="H1936" s="115" t="s">
        <v>99</v>
      </c>
      <c r="I1936" s="149" t="s">
        <v>96</v>
      </c>
    </row>
    <row r="1937" spans="2:9" ht="36" x14ac:dyDescent="0.2">
      <c r="B1937" s="139">
        <v>1</v>
      </c>
      <c r="C1937" s="52" t="s">
        <v>435</v>
      </c>
      <c r="D1937" s="53" t="s">
        <v>101</v>
      </c>
      <c r="E1937" s="584">
        <v>0.9</v>
      </c>
      <c r="F1937" s="585"/>
      <c r="G1937" s="62">
        <v>32984.17027434583</v>
      </c>
      <c r="H1937" s="63">
        <f>G1937*E1937</f>
        <v>29685.753246911248</v>
      </c>
      <c r="I1937" s="676">
        <f>SUM(H1937:H1938)</f>
        <v>29685.753246911248</v>
      </c>
    </row>
    <row r="1938" spans="2:9" ht="15" thickBot="1" x14ac:dyDescent="0.25">
      <c r="B1938" s="150">
        <v>2</v>
      </c>
      <c r="C1938" s="65" t="s">
        <v>102</v>
      </c>
      <c r="D1938" s="66"/>
      <c r="E1938" s="581"/>
      <c r="F1938" s="581"/>
      <c r="G1938" s="67"/>
      <c r="H1938" s="68">
        <f>G1938*E1938</f>
        <v>0</v>
      </c>
      <c r="I1938" s="677"/>
    </row>
    <row r="1939" spans="2:9" ht="15.75" thickBot="1" x14ac:dyDescent="0.25">
      <c r="B1939" s="151" t="s">
        <v>90</v>
      </c>
      <c r="C1939" s="61" t="s">
        <v>103</v>
      </c>
      <c r="D1939" s="165" t="s">
        <v>92</v>
      </c>
      <c r="E1939" s="586" t="s">
        <v>2</v>
      </c>
      <c r="F1939" s="587"/>
      <c r="G1939" s="168" t="s">
        <v>94</v>
      </c>
      <c r="H1939" s="61" t="s">
        <v>95</v>
      </c>
      <c r="I1939" s="149" t="s">
        <v>96</v>
      </c>
    </row>
    <row r="1940" spans="2:9" ht="23.45" customHeight="1" thickBot="1" x14ac:dyDescent="0.25">
      <c r="B1940" s="139">
        <v>1</v>
      </c>
      <c r="C1940" s="52" t="s">
        <v>104</v>
      </c>
      <c r="D1940" s="53" t="s">
        <v>352</v>
      </c>
      <c r="E1940" s="588">
        <v>0.05</v>
      </c>
      <c r="F1940" s="589"/>
      <c r="G1940" s="57">
        <f>I1937</f>
        <v>29685.753246911248</v>
      </c>
      <c r="H1940" s="71">
        <f>E1940*G1940</f>
        <v>1484.2876623455625</v>
      </c>
      <c r="I1940" s="676">
        <f>SUM(H1940:H1942)</f>
        <v>1484.2876623455625</v>
      </c>
    </row>
    <row r="1941" spans="2:9" ht="15.75" thickBot="1" x14ac:dyDescent="0.25">
      <c r="B1941" s="150">
        <v>2</v>
      </c>
      <c r="C1941" s="72"/>
      <c r="D1941" s="58"/>
      <c r="E1941" s="588"/>
      <c r="F1941" s="589"/>
      <c r="G1941" s="57"/>
      <c r="H1941" s="71"/>
      <c r="I1941" s="677"/>
    </row>
    <row r="1942" spans="2:9" ht="15.75" thickBot="1" x14ac:dyDescent="0.25">
      <c r="B1942" s="150">
        <v>3</v>
      </c>
      <c r="C1942" s="74"/>
      <c r="D1942" s="58"/>
      <c r="E1942" s="590"/>
      <c r="F1942" s="591"/>
      <c r="G1942" s="75"/>
      <c r="H1942" s="71"/>
      <c r="I1942" s="677"/>
    </row>
    <row r="1943" spans="2:9" ht="15.75" thickBot="1" x14ac:dyDescent="0.25">
      <c r="B1943" s="151" t="s">
        <v>90</v>
      </c>
      <c r="C1943" s="61" t="s">
        <v>106</v>
      </c>
      <c r="D1943" s="61" t="s">
        <v>92</v>
      </c>
      <c r="E1943" s="582" t="s">
        <v>2</v>
      </c>
      <c r="F1943" s="583"/>
      <c r="G1943" s="61" t="s">
        <v>94</v>
      </c>
      <c r="H1943" s="61" t="s">
        <v>99</v>
      </c>
      <c r="I1943" s="149" t="s">
        <v>96</v>
      </c>
    </row>
    <row r="1944" spans="2:9" x14ac:dyDescent="0.2">
      <c r="B1944" s="139">
        <v>1</v>
      </c>
      <c r="C1944" s="52"/>
      <c r="D1944" s="53"/>
      <c r="E1944" s="577"/>
      <c r="F1944" s="578"/>
      <c r="G1944" s="62"/>
      <c r="H1944" s="63">
        <f>G1944*E1944</f>
        <v>0</v>
      </c>
      <c r="I1944" s="676">
        <f>SUM(H1944:H1945)</f>
        <v>0</v>
      </c>
    </row>
    <row r="1945" spans="2:9" ht="15" thickBot="1" x14ac:dyDescent="0.25">
      <c r="B1945" s="150">
        <v>2</v>
      </c>
      <c r="C1945" s="65" t="s">
        <v>102</v>
      </c>
      <c r="D1945" s="66"/>
      <c r="E1945" s="581"/>
      <c r="F1945" s="581"/>
      <c r="G1945" s="67"/>
      <c r="H1945" s="68">
        <f>G1945*E1945</f>
        <v>0</v>
      </c>
      <c r="I1945" s="677"/>
    </row>
    <row r="1946" spans="2:9" ht="15.75" thickBot="1" x14ac:dyDescent="0.25">
      <c r="B1946" s="152"/>
      <c r="C1946" s="77" t="s">
        <v>109</v>
      </c>
      <c r="D1946" s="78"/>
      <c r="E1946" s="592"/>
      <c r="F1946" s="593"/>
      <c r="G1946" s="79"/>
      <c r="H1946" s="80" t="s">
        <v>102</v>
      </c>
      <c r="I1946" s="153">
        <f>I1926+I1937+I1940+I1944</f>
        <v>2089557.0409092568</v>
      </c>
    </row>
    <row r="1947" spans="2:9" x14ac:dyDescent="0.2">
      <c r="B1947" s="88"/>
      <c r="C1947" s="91"/>
      <c r="D1947" s="45"/>
      <c r="E1947" s="45"/>
      <c r="F1947" s="166"/>
      <c r="G1947" s="166"/>
      <c r="H1947" s="45"/>
      <c r="I1947" s="92"/>
    </row>
    <row r="1948" spans="2:9" x14ac:dyDescent="0.2">
      <c r="B1948" s="93"/>
      <c r="C1948" s="166"/>
      <c r="D1948" s="45"/>
      <c r="E1948" s="45"/>
      <c r="F1948" s="594" t="s">
        <v>111</v>
      </c>
      <c r="G1948" s="594"/>
      <c r="H1948" s="594"/>
      <c r="I1948" s="94"/>
    </row>
    <row r="1949" spans="2:9" x14ac:dyDescent="0.2">
      <c r="B1949" s="93"/>
      <c r="C1949" s="95"/>
      <c r="D1949" s="45"/>
      <c r="E1949" s="45"/>
      <c r="F1949" s="95"/>
      <c r="G1949" s="95"/>
      <c r="H1949" s="95"/>
      <c r="I1949" s="92"/>
    </row>
    <row r="1950" spans="2:9" ht="15.75" thickBot="1" x14ac:dyDescent="0.25">
      <c r="B1950" s="96"/>
      <c r="C1950" s="97" t="s">
        <v>112</v>
      </c>
      <c r="D1950" s="97"/>
      <c r="E1950" s="97"/>
      <c r="F1950" s="595" t="s">
        <v>113</v>
      </c>
      <c r="G1950" s="596"/>
      <c r="H1950" s="596"/>
      <c r="I1950" s="98"/>
    </row>
    <row r="1952" spans="2:9" ht="15" thickBot="1" x14ac:dyDescent="0.25"/>
    <row r="1953" spans="2:9" ht="15.75" x14ac:dyDescent="0.2">
      <c r="B1953" s="130"/>
      <c r="C1953" s="131"/>
      <c r="D1953" s="659" t="s">
        <v>0</v>
      </c>
      <c r="E1953" s="660"/>
      <c r="F1953" s="660"/>
      <c r="G1953" s="660"/>
      <c r="H1953" s="660"/>
      <c r="I1953" s="661"/>
    </row>
    <row r="1954" spans="2:9" ht="15.75" x14ac:dyDescent="0.2">
      <c r="B1954" s="132"/>
      <c r="C1954" s="34"/>
      <c r="D1954" s="558"/>
      <c r="E1954" s="662"/>
      <c r="F1954" s="662"/>
      <c r="G1954" s="662"/>
      <c r="H1954" s="662"/>
      <c r="I1954" s="663"/>
    </row>
    <row r="1955" spans="2:9" ht="15.75" x14ac:dyDescent="0.2">
      <c r="B1955" s="132"/>
      <c r="C1955" s="34"/>
      <c r="D1955" s="558"/>
      <c r="E1955" s="664"/>
      <c r="F1955" s="664"/>
      <c r="G1955" s="664"/>
      <c r="H1955" s="664"/>
      <c r="I1955" s="663"/>
    </row>
    <row r="1956" spans="2:9" ht="15.75" x14ac:dyDescent="0.2">
      <c r="B1956" s="132"/>
      <c r="C1956" s="34"/>
      <c r="D1956" s="35" t="s">
        <v>81</v>
      </c>
      <c r="E1956" s="125"/>
      <c r="F1956" s="125"/>
      <c r="G1956" s="125"/>
      <c r="H1956" s="125"/>
      <c r="I1956" s="133"/>
    </row>
    <row r="1957" spans="2:9" ht="15.75" x14ac:dyDescent="0.2">
      <c r="B1957" s="132"/>
      <c r="C1957" s="34"/>
      <c r="D1957" s="35" t="s">
        <v>82</v>
      </c>
      <c r="E1957" s="125"/>
      <c r="F1957" s="125"/>
      <c r="G1957" s="125"/>
      <c r="H1957" s="125"/>
      <c r="I1957" s="133"/>
    </row>
    <row r="1958" spans="2:9" ht="21" thickBot="1" x14ac:dyDescent="0.25">
      <c r="B1958" s="134"/>
      <c r="C1958" s="38"/>
      <c r="D1958" s="39" t="s">
        <v>83</v>
      </c>
      <c r="E1958" s="40"/>
      <c r="F1958" s="40"/>
      <c r="G1958" s="40"/>
      <c r="H1958" s="40"/>
      <c r="I1958" s="135"/>
    </row>
    <row r="1959" spans="2:9" ht="15" x14ac:dyDescent="0.25">
      <c r="B1959" s="136" t="s">
        <v>84</v>
      </c>
      <c r="C1959" s="164">
        <v>3.8</v>
      </c>
      <c r="D1959" s="166"/>
      <c r="E1959" s="166"/>
      <c r="F1959" s="166"/>
      <c r="G1959" s="166"/>
      <c r="H1959" s="45"/>
      <c r="I1959" s="137"/>
    </row>
    <row r="1960" spans="2:9" ht="15" thickBot="1" x14ac:dyDescent="0.25">
      <c r="B1960" s="138" t="s">
        <v>85</v>
      </c>
      <c r="C1960" s="562" t="s">
        <v>433</v>
      </c>
      <c r="D1960" s="562"/>
      <c r="E1960" s="562"/>
      <c r="F1960" s="562"/>
      <c r="G1960" s="562"/>
      <c r="H1960" s="562"/>
      <c r="I1960" s="665"/>
    </row>
    <row r="1961" spans="2:9" ht="15.75" thickBot="1" x14ac:dyDescent="0.25">
      <c r="B1961" s="666" t="s">
        <v>86</v>
      </c>
      <c r="C1961" s="556"/>
      <c r="D1961" s="556"/>
      <c r="E1961" s="556"/>
      <c r="F1961" s="556"/>
      <c r="G1961" s="556"/>
      <c r="H1961" s="556"/>
      <c r="I1961" s="667"/>
    </row>
    <row r="1962" spans="2:9" ht="24" customHeight="1" x14ac:dyDescent="0.2">
      <c r="B1962" s="655" t="s">
        <v>87</v>
      </c>
      <c r="C1962" s="567" t="s">
        <v>309</v>
      </c>
      <c r="D1962" s="568"/>
      <c r="E1962" s="568"/>
      <c r="F1962" s="571" t="s">
        <v>88</v>
      </c>
      <c r="G1962" s="573" t="s">
        <v>7</v>
      </c>
      <c r="H1962" s="571" t="s">
        <v>158</v>
      </c>
      <c r="I1962" s="575" t="s">
        <v>350</v>
      </c>
    </row>
    <row r="1963" spans="2:9" ht="15" thickBot="1" x14ac:dyDescent="0.25">
      <c r="B1963" s="656"/>
      <c r="C1963" s="657"/>
      <c r="D1963" s="658"/>
      <c r="E1963" s="658"/>
      <c r="F1963" s="572"/>
      <c r="G1963" s="574"/>
      <c r="H1963" s="572"/>
      <c r="I1963" s="576"/>
    </row>
    <row r="1964" spans="2:9" ht="15" thickBot="1" x14ac:dyDescent="0.25">
      <c r="B1964" s="48" t="s">
        <v>90</v>
      </c>
      <c r="C1964" s="49" t="s">
        <v>91</v>
      </c>
      <c r="D1964" s="49" t="s">
        <v>92</v>
      </c>
      <c r="E1964" s="49" t="s">
        <v>2</v>
      </c>
      <c r="F1964" s="49" t="s">
        <v>93</v>
      </c>
      <c r="G1964" s="49" t="s">
        <v>94</v>
      </c>
      <c r="H1964" s="49" t="s">
        <v>95</v>
      </c>
      <c r="I1964" s="50" t="s">
        <v>96</v>
      </c>
    </row>
    <row r="1965" spans="2:9" x14ac:dyDescent="0.2">
      <c r="B1965" s="139">
        <v>1</v>
      </c>
      <c r="C1965" s="52" t="s">
        <v>385</v>
      </c>
      <c r="D1965" s="53" t="s">
        <v>153</v>
      </c>
      <c r="E1965" s="100">
        <v>0.6</v>
      </c>
      <c r="F1965" s="126">
        <v>0.05</v>
      </c>
      <c r="G1965" s="56">
        <v>19000</v>
      </c>
      <c r="H1965" s="57">
        <f t="shared" ref="H1965:H1974" si="93">(E1965*G1965)+(E1965*G1965*F1965)</f>
        <v>11970</v>
      </c>
      <c r="I1965" s="678">
        <f>SUM(H1965:H1974)</f>
        <v>45821.9</v>
      </c>
    </row>
    <row r="1966" spans="2:9" ht="24" x14ac:dyDescent="0.2">
      <c r="B1966" s="139">
        <v>2</v>
      </c>
      <c r="C1966" s="52" t="s">
        <v>386</v>
      </c>
      <c r="D1966" s="58" t="s">
        <v>153</v>
      </c>
      <c r="E1966" s="105">
        <v>0.8</v>
      </c>
      <c r="F1966" s="126">
        <v>0.05</v>
      </c>
      <c r="G1966" s="113">
        <v>1700</v>
      </c>
      <c r="H1966" s="57">
        <f t="shared" si="93"/>
        <v>1428</v>
      </c>
      <c r="I1966" s="679"/>
    </row>
    <row r="1967" spans="2:9" ht="24" x14ac:dyDescent="0.2">
      <c r="B1967" s="139">
        <v>3</v>
      </c>
      <c r="C1967" s="52" t="s">
        <v>387</v>
      </c>
      <c r="D1967" s="58" t="s">
        <v>153</v>
      </c>
      <c r="E1967" s="105">
        <v>7.0000000000000007E-2</v>
      </c>
      <c r="F1967" s="126">
        <v>0.05</v>
      </c>
      <c r="G1967" s="113">
        <v>8400</v>
      </c>
      <c r="H1967" s="57">
        <f t="shared" si="93"/>
        <v>617.4</v>
      </c>
      <c r="I1967" s="679"/>
    </row>
    <row r="1968" spans="2:9" x14ac:dyDescent="0.2">
      <c r="B1968" s="139">
        <v>4</v>
      </c>
      <c r="C1968" s="52" t="s">
        <v>388</v>
      </c>
      <c r="D1968" s="58" t="s">
        <v>153</v>
      </c>
      <c r="E1968" s="105">
        <v>0.42</v>
      </c>
      <c r="F1968" s="126">
        <v>0.05</v>
      </c>
      <c r="G1968" s="56">
        <v>1000</v>
      </c>
      <c r="H1968" s="57">
        <f t="shared" si="93"/>
        <v>441</v>
      </c>
      <c r="I1968" s="679"/>
    </row>
    <row r="1969" spans="2:9" ht="24" x14ac:dyDescent="0.2">
      <c r="B1969" s="139">
        <v>5</v>
      </c>
      <c r="C1969" s="52" t="s">
        <v>389</v>
      </c>
      <c r="D1969" s="58" t="s">
        <v>153</v>
      </c>
      <c r="E1969" s="105">
        <v>0.09</v>
      </c>
      <c r="F1969" s="126">
        <v>0.05</v>
      </c>
      <c r="G1969" s="56">
        <v>34000</v>
      </c>
      <c r="H1969" s="57">
        <f t="shared" si="93"/>
        <v>3213</v>
      </c>
      <c r="I1969" s="679"/>
    </row>
    <row r="1970" spans="2:9" ht="24" x14ac:dyDescent="0.2">
      <c r="B1970" s="139">
        <v>6</v>
      </c>
      <c r="C1970" s="52" t="s">
        <v>390</v>
      </c>
      <c r="D1970" s="58" t="s">
        <v>153</v>
      </c>
      <c r="E1970" s="105">
        <v>0.4</v>
      </c>
      <c r="F1970" s="126">
        <v>0.05</v>
      </c>
      <c r="G1970" s="56">
        <v>33000</v>
      </c>
      <c r="H1970" s="57">
        <f t="shared" si="93"/>
        <v>13860</v>
      </c>
      <c r="I1970" s="679"/>
    </row>
    <row r="1971" spans="2:9" ht="24" x14ac:dyDescent="0.2">
      <c r="B1971" s="139">
        <v>7</v>
      </c>
      <c r="C1971" s="52" t="s">
        <v>391</v>
      </c>
      <c r="D1971" s="58" t="s">
        <v>153</v>
      </c>
      <c r="E1971" s="105">
        <v>13</v>
      </c>
      <c r="F1971" s="129">
        <v>0</v>
      </c>
      <c r="G1971" s="56">
        <v>50</v>
      </c>
      <c r="H1971" s="57">
        <f t="shared" si="93"/>
        <v>650</v>
      </c>
      <c r="I1971" s="679"/>
    </row>
    <row r="1972" spans="2:9" ht="24" x14ac:dyDescent="0.2">
      <c r="B1972" s="140">
        <v>8</v>
      </c>
      <c r="C1972" s="141" t="s">
        <v>392</v>
      </c>
      <c r="D1972" s="114" t="s">
        <v>153</v>
      </c>
      <c r="E1972" s="142">
        <v>30</v>
      </c>
      <c r="F1972" s="143">
        <v>0</v>
      </c>
      <c r="G1972" s="144">
        <v>40</v>
      </c>
      <c r="H1972" s="145">
        <f t="shared" si="93"/>
        <v>1200</v>
      </c>
      <c r="I1972" s="679"/>
    </row>
    <row r="1973" spans="2:9" ht="24" x14ac:dyDescent="0.2">
      <c r="B1973" s="146">
        <v>9</v>
      </c>
      <c r="C1973" s="119" t="s">
        <v>393</v>
      </c>
      <c r="D1973" s="116" t="s">
        <v>153</v>
      </c>
      <c r="E1973" s="120">
        <v>0.21</v>
      </c>
      <c r="F1973" s="147">
        <v>0.05</v>
      </c>
      <c r="G1973" s="121">
        <v>29000</v>
      </c>
      <c r="H1973" s="117">
        <f t="shared" si="93"/>
        <v>6394.5</v>
      </c>
      <c r="I1973" s="679"/>
    </row>
    <row r="1974" spans="2:9" ht="15" thickBot="1" x14ac:dyDescent="0.25">
      <c r="B1974" s="146">
        <v>10</v>
      </c>
      <c r="C1974" s="119" t="s">
        <v>394</v>
      </c>
      <c r="D1974" s="116" t="s">
        <v>144</v>
      </c>
      <c r="E1974" s="120">
        <v>0.24</v>
      </c>
      <c r="F1974" s="147">
        <v>0.05</v>
      </c>
      <c r="G1974" s="121">
        <v>24000</v>
      </c>
      <c r="H1974" s="117">
        <f t="shared" si="93"/>
        <v>6048</v>
      </c>
      <c r="I1974" s="680"/>
    </row>
    <row r="1975" spans="2:9" ht="15.75" thickBot="1" x14ac:dyDescent="0.25">
      <c r="B1975" s="148" t="s">
        <v>90</v>
      </c>
      <c r="C1975" s="115" t="s">
        <v>97</v>
      </c>
      <c r="D1975" s="115" t="s">
        <v>92</v>
      </c>
      <c r="E1975" s="681" t="s">
        <v>2</v>
      </c>
      <c r="F1975" s="682"/>
      <c r="G1975" s="115" t="s">
        <v>98</v>
      </c>
      <c r="H1975" s="115" t="s">
        <v>99</v>
      </c>
      <c r="I1975" s="149" t="s">
        <v>96</v>
      </c>
    </row>
    <row r="1976" spans="2:9" ht="36" x14ac:dyDescent="0.2">
      <c r="B1976" s="139">
        <v>1</v>
      </c>
      <c r="C1976" s="52" t="s">
        <v>351</v>
      </c>
      <c r="D1976" s="53" t="s">
        <v>101</v>
      </c>
      <c r="E1976" s="584">
        <v>0.6</v>
      </c>
      <c r="F1976" s="585"/>
      <c r="G1976" s="62">
        <v>31550</v>
      </c>
      <c r="H1976" s="63">
        <f>G1976*E1976</f>
        <v>18930</v>
      </c>
      <c r="I1976" s="676">
        <f>SUM(H1976:H1977)</f>
        <v>18930</v>
      </c>
    </row>
    <row r="1977" spans="2:9" ht="15" thickBot="1" x14ac:dyDescent="0.25">
      <c r="B1977" s="150">
        <v>2</v>
      </c>
      <c r="C1977" s="65" t="s">
        <v>102</v>
      </c>
      <c r="D1977" s="66"/>
      <c r="E1977" s="581"/>
      <c r="F1977" s="581"/>
      <c r="G1977" s="67"/>
      <c r="H1977" s="68">
        <f>G1977*E1977</f>
        <v>0</v>
      </c>
      <c r="I1977" s="677"/>
    </row>
    <row r="1978" spans="2:9" ht="15.75" thickBot="1" x14ac:dyDescent="0.25">
      <c r="B1978" s="151" t="s">
        <v>90</v>
      </c>
      <c r="C1978" s="61" t="s">
        <v>103</v>
      </c>
      <c r="D1978" s="165" t="s">
        <v>92</v>
      </c>
      <c r="E1978" s="586" t="s">
        <v>2</v>
      </c>
      <c r="F1978" s="587"/>
      <c r="G1978" s="168" t="s">
        <v>94</v>
      </c>
      <c r="H1978" s="61" t="s">
        <v>95</v>
      </c>
      <c r="I1978" s="149" t="s">
        <v>96</v>
      </c>
    </row>
    <row r="1979" spans="2:9" ht="23.45" customHeight="1" thickBot="1" x14ac:dyDescent="0.25">
      <c r="B1979" s="139">
        <v>1</v>
      </c>
      <c r="C1979" s="52" t="s">
        <v>104</v>
      </c>
      <c r="D1979" s="53" t="s">
        <v>352</v>
      </c>
      <c r="E1979" s="588">
        <v>0.05</v>
      </c>
      <c r="F1979" s="589"/>
      <c r="G1979" s="57">
        <f>I1976</f>
        <v>18930</v>
      </c>
      <c r="H1979" s="71">
        <f>E1979*G1979</f>
        <v>946.5</v>
      </c>
      <c r="I1979" s="676">
        <f>SUM(H1979:H1981)</f>
        <v>3446.5</v>
      </c>
    </row>
    <row r="1980" spans="2:9" ht="15.75" thickBot="1" x14ac:dyDescent="0.25">
      <c r="B1980" s="150">
        <v>2</v>
      </c>
      <c r="C1980" s="72" t="s">
        <v>135</v>
      </c>
      <c r="D1980" s="58" t="s">
        <v>256</v>
      </c>
      <c r="E1980" s="588">
        <v>1</v>
      </c>
      <c r="F1980" s="589"/>
      <c r="G1980" s="57">
        <v>1600</v>
      </c>
      <c r="H1980" s="71">
        <f t="shared" ref="H1980:H1981" si="94">E1980*G1980</f>
        <v>1600</v>
      </c>
      <c r="I1980" s="677"/>
    </row>
    <row r="1981" spans="2:9" ht="15.75" thickBot="1" x14ac:dyDescent="0.25">
      <c r="B1981" s="150">
        <v>3</v>
      </c>
      <c r="C1981" s="74" t="s">
        <v>134</v>
      </c>
      <c r="D1981" s="58" t="s">
        <v>256</v>
      </c>
      <c r="E1981" s="590">
        <v>1</v>
      </c>
      <c r="F1981" s="591"/>
      <c r="G1981" s="75">
        <v>900</v>
      </c>
      <c r="H1981" s="71">
        <f t="shared" si="94"/>
        <v>900</v>
      </c>
      <c r="I1981" s="677"/>
    </row>
    <row r="1982" spans="2:9" ht="15.75" thickBot="1" x14ac:dyDescent="0.25">
      <c r="B1982" s="151" t="s">
        <v>90</v>
      </c>
      <c r="C1982" s="61" t="s">
        <v>106</v>
      </c>
      <c r="D1982" s="61" t="s">
        <v>92</v>
      </c>
      <c r="E1982" s="582" t="s">
        <v>2</v>
      </c>
      <c r="F1982" s="583"/>
      <c r="G1982" s="61" t="s">
        <v>94</v>
      </c>
      <c r="H1982" s="61" t="s">
        <v>99</v>
      </c>
      <c r="I1982" s="149" t="s">
        <v>96</v>
      </c>
    </row>
    <row r="1983" spans="2:9" x14ac:dyDescent="0.2">
      <c r="B1983" s="139">
        <v>1</v>
      </c>
      <c r="C1983" s="52"/>
      <c r="D1983" s="53"/>
      <c r="E1983" s="577"/>
      <c r="F1983" s="578"/>
      <c r="G1983" s="62"/>
      <c r="H1983" s="63">
        <f>G1983*E1983</f>
        <v>0</v>
      </c>
      <c r="I1983" s="676">
        <f>SUM(H1983:H1984)</f>
        <v>0</v>
      </c>
    </row>
    <row r="1984" spans="2:9" ht="15" thickBot="1" x14ac:dyDescent="0.25">
      <c r="B1984" s="150">
        <v>2</v>
      </c>
      <c r="C1984" s="65" t="s">
        <v>102</v>
      </c>
      <c r="D1984" s="66"/>
      <c r="E1984" s="581"/>
      <c r="F1984" s="581"/>
      <c r="G1984" s="67"/>
      <c r="H1984" s="68">
        <f>G1984*E1984</f>
        <v>0</v>
      </c>
      <c r="I1984" s="677"/>
    </row>
    <row r="1985" spans="2:9" ht="15.75" thickBot="1" x14ac:dyDescent="0.25">
      <c r="B1985" s="152"/>
      <c r="C1985" s="77" t="s">
        <v>109</v>
      </c>
      <c r="D1985" s="78"/>
      <c r="E1985" s="592"/>
      <c r="F1985" s="593"/>
      <c r="G1985" s="79"/>
      <c r="H1985" s="80" t="s">
        <v>102</v>
      </c>
      <c r="I1985" s="153">
        <f>I1965+I1976+I1979+I1983</f>
        <v>68198.399999999994</v>
      </c>
    </row>
    <row r="1986" spans="2:9" x14ac:dyDescent="0.2">
      <c r="B1986" s="88"/>
      <c r="C1986" s="91"/>
      <c r="D1986" s="45"/>
      <c r="E1986" s="45"/>
      <c r="F1986" s="166"/>
      <c r="G1986" s="166"/>
      <c r="H1986" s="45"/>
      <c r="I1986" s="92"/>
    </row>
    <row r="1987" spans="2:9" x14ac:dyDescent="0.2">
      <c r="B1987" s="93"/>
      <c r="C1987" s="166"/>
      <c r="D1987" s="45"/>
      <c r="E1987" s="45"/>
      <c r="F1987" s="594" t="s">
        <v>111</v>
      </c>
      <c r="G1987" s="594"/>
      <c r="H1987" s="594"/>
      <c r="I1987" s="94"/>
    </row>
    <row r="1988" spans="2:9" x14ac:dyDescent="0.2">
      <c r="B1988" s="93"/>
      <c r="C1988" s="95"/>
      <c r="D1988" s="45"/>
      <c r="E1988" s="45"/>
      <c r="F1988" s="95"/>
      <c r="G1988" s="95"/>
      <c r="H1988" s="95"/>
      <c r="I1988" s="92"/>
    </row>
    <row r="1989" spans="2:9" ht="15.75" thickBot="1" x14ac:dyDescent="0.25">
      <c r="B1989" s="96"/>
      <c r="C1989" s="97" t="s">
        <v>112</v>
      </c>
      <c r="D1989" s="97"/>
      <c r="E1989" s="97"/>
      <c r="F1989" s="595" t="s">
        <v>113</v>
      </c>
      <c r="G1989" s="596"/>
      <c r="H1989" s="596"/>
      <c r="I1989" s="98"/>
    </row>
    <row r="1991" spans="2:9" ht="15" thickBot="1" x14ac:dyDescent="0.25"/>
    <row r="1992" spans="2:9" ht="15.75" x14ac:dyDescent="0.2">
      <c r="B1992" s="130"/>
      <c r="C1992" s="131"/>
      <c r="D1992" s="659" t="s">
        <v>0</v>
      </c>
      <c r="E1992" s="660"/>
      <c r="F1992" s="660"/>
      <c r="G1992" s="660"/>
      <c r="H1992" s="660"/>
      <c r="I1992" s="661"/>
    </row>
    <row r="1993" spans="2:9" ht="15.75" x14ac:dyDescent="0.2">
      <c r="B1993" s="132"/>
      <c r="C1993" s="34"/>
      <c r="D1993" s="558"/>
      <c r="E1993" s="662"/>
      <c r="F1993" s="662"/>
      <c r="G1993" s="662"/>
      <c r="H1993" s="662"/>
      <c r="I1993" s="663"/>
    </row>
    <row r="1994" spans="2:9" ht="15.75" x14ac:dyDescent="0.2">
      <c r="B1994" s="132"/>
      <c r="C1994" s="34"/>
      <c r="D1994" s="558"/>
      <c r="E1994" s="664"/>
      <c r="F1994" s="664"/>
      <c r="G1994" s="664"/>
      <c r="H1994" s="664"/>
      <c r="I1994" s="663"/>
    </row>
    <row r="1995" spans="2:9" ht="15.75" x14ac:dyDescent="0.2">
      <c r="B1995" s="132"/>
      <c r="C1995" s="34"/>
      <c r="D1995" s="35" t="s">
        <v>81</v>
      </c>
      <c r="E1995" s="125"/>
      <c r="F1995" s="125"/>
      <c r="G1995" s="125"/>
      <c r="H1995" s="125"/>
      <c r="I1995" s="133"/>
    </row>
    <row r="1996" spans="2:9" ht="15.75" x14ac:dyDescent="0.2">
      <c r="B1996" s="132"/>
      <c r="C1996" s="34"/>
      <c r="D1996" s="35" t="s">
        <v>82</v>
      </c>
      <c r="E1996" s="125"/>
      <c r="F1996" s="125"/>
      <c r="G1996" s="125"/>
      <c r="H1996" s="125"/>
      <c r="I1996" s="133"/>
    </row>
    <row r="1997" spans="2:9" ht="21" thickBot="1" x14ac:dyDescent="0.25">
      <c r="B1997" s="134"/>
      <c r="C1997" s="38"/>
      <c r="D1997" s="39" t="s">
        <v>83</v>
      </c>
      <c r="E1997" s="40"/>
      <c r="F1997" s="40"/>
      <c r="G1997" s="40"/>
      <c r="H1997" s="40"/>
      <c r="I1997" s="135"/>
    </row>
    <row r="1998" spans="2:9" ht="15" x14ac:dyDescent="0.25">
      <c r="B1998" s="136" t="s">
        <v>84</v>
      </c>
      <c r="C1998" s="164">
        <v>3.9</v>
      </c>
      <c r="D1998" s="166"/>
      <c r="E1998" s="166"/>
      <c r="F1998" s="166"/>
      <c r="G1998" s="166"/>
      <c r="H1998" s="45"/>
      <c r="I1998" s="137"/>
    </row>
    <row r="1999" spans="2:9" ht="15" thickBot="1" x14ac:dyDescent="0.25">
      <c r="B1999" s="138" t="s">
        <v>85</v>
      </c>
      <c r="C1999" s="562" t="s">
        <v>433</v>
      </c>
      <c r="D1999" s="562"/>
      <c r="E1999" s="562"/>
      <c r="F1999" s="562"/>
      <c r="G1999" s="562"/>
      <c r="H1999" s="562"/>
      <c r="I1999" s="665"/>
    </row>
    <row r="2000" spans="2:9" ht="15.75" thickBot="1" x14ac:dyDescent="0.25">
      <c r="B2000" s="666" t="s">
        <v>86</v>
      </c>
      <c r="C2000" s="556"/>
      <c r="D2000" s="556"/>
      <c r="E2000" s="556"/>
      <c r="F2000" s="556"/>
      <c r="G2000" s="556"/>
      <c r="H2000" s="556"/>
      <c r="I2000" s="667"/>
    </row>
    <row r="2001" spans="2:9" x14ac:dyDescent="0.2">
      <c r="B2001" s="655" t="s">
        <v>87</v>
      </c>
      <c r="C2001" s="567" t="s">
        <v>331</v>
      </c>
      <c r="D2001" s="568"/>
      <c r="E2001" s="568"/>
      <c r="F2001" s="571" t="s">
        <v>88</v>
      </c>
      <c r="G2001" s="573" t="s">
        <v>34</v>
      </c>
      <c r="H2001" s="571" t="s">
        <v>158</v>
      </c>
      <c r="I2001" s="575" t="s">
        <v>350</v>
      </c>
    </row>
    <row r="2002" spans="2:9" ht="15" thickBot="1" x14ac:dyDescent="0.25">
      <c r="B2002" s="656"/>
      <c r="C2002" s="657"/>
      <c r="D2002" s="658"/>
      <c r="E2002" s="658"/>
      <c r="F2002" s="572"/>
      <c r="G2002" s="574"/>
      <c r="H2002" s="572"/>
      <c r="I2002" s="576"/>
    </row>
    <row r="2003" spans="2:9" ht="15" thickBot="1" x14ac:dyDescent="0.25">
      <c r="B2003" s="48" t="s">
        <v>90</v>
      </c>
      <c r="C2003" s="49" t="s">
        <v>91</v>
      </c>
      <c r="D2003" s="49" t="s">
        <v>92</v>
      </c>
      <c r="E2003" s="49" t="s">
        <v>2</v>
      </c>
      <c r="F2003" s="49" t="s">
        <v>93</v>
      </c>
      <c r="G2003" s="49" t="s">
        <v>94</v>
      </c>
      <c r="H2003" s="49" t="s">
        <v>95</v>
      </c>
      <c r="I2003" s="50" t="s">
        <v>96</v>
      </c>
    </row>
    <row r="2004" spans="2:9" x14ac:dyDescent="0.2">
      <c r="B2004" s="51">
        <v>1</v>
      </c>
      <c r="C2004" s="52" t="s">
        <v>429</v>
      </c>
      <c r="D2004" s="53" t="s">
        <v>153</v>
      </c>
      <c r="E2004" s="100">
        <v>1</v>
      </c>
      <c r="F2004" s="126">
        <v>0.05</v>
      </c>
      <c r="G2004" s="56">
        <v>102472.38095238092</v>
      </c>
      <c r="H2004" s="57">
        <f t="shared" ref="H2004:H2011" si="95">(E2004*G2004)+(E2004*G2004*F2004)</f>
        <v>107595.99999999997</v>
      </c>
      <c r="I2004" s="580">
        <f>SUM(H2004:H2011)</f>
        <v>107595.99999999997</v>
      </c>
    </row>
    <row r="2005" spans="2:9" x14ac:dyDescent="0.2">
      <c r="B2005" s="51">
        <v>2</v>
      </c>
      <c r="C2005" s="52"/>
      <c r="D2005" s="58"/>
      <c r="E2005" s="105"/>
      <c r="F2005" s="126"/>
      <c r="G2005" s="113"/>
      <c r="H2005" s="57">
        <f t="shared" si="95"/>
        <v>0</v>
      </c>
      <c r="I2005" s="580"/>
    </row>
    <row r="2006" spans="2:9" x14ac:dyDescent="0.2">
      <c r="B2006" s="51">
        <v>3</v>
      </c>
      <c r="C2006" s="52"/>
      <c r="D2006" s="58"/>
      <c r="E2006" s="105"/>
      <c r="F2006" s="126"/>
      <c r="G2006" s="113"/>
      <c r="H2006" s="57">
        <f t="shared" si="95"/>
        <v>0</v>
      </c>
      <c r="I2006" s="580"/>
    </row>
    <row r="2007" spans="2:9" x14ac:dyDescent="0.2">
      <c r="B2007" s="51">
        <v>4</v>
      </c>
      <c r="C2007" s="52"/>
      <c r="D2007" s="58"/>
      <c r="E2007" s="105"/>
      <c r="F2007" s="126"/>
      <c r="G2007" s="56"/>
      <c r="H2007" s="57">
        <f t="shared" si="95"/>
        <v>0</v>
      </c>
      <c r="I2007" s="580"/>
    </row>
    <row r="2008" spans="2:9" x14ac:dyDescent="0.2">
      <c r="B2008" s="51">
        <v>5</v>
      </c>
      <c r="C2008" s="52"/>
      <c r="D2008" s="58"/>
      <c r="E2008" s="105"/>
      <c r="F2008" s="126"/>
      <c r="G2008" s="56"/>
      <c r="H2008" s="57">
        <f t="shared" si="95"/>
        <v>0</v>
      </c>
      <c r="I2008" s="580"/>
    </row>
    <row r="2009" spans="2:9" x14ac:dyDescent="0.2">
      <c r="B2009" s="51">
        <v>6</v>
      </c>
      <c r="C2009" s="52"/>
      <c r="D2009" s="58"/>
      <c r="E2009" s="105"/>
      <c r="F2009" s="126"/>
      <c r="G2009" s="56"/>
      <c r="H2009" s="57">
        <f t="shared" si="95"/>
        <v>0</v>
      </c>
      <c r="I2009" s="580"/>
    </row>
    <row r="2010" spans="2:9" x14ac:dyDescent="0.2">
      <c r="B2010" s="51">
        <v>7</v>
      </c>
      <c r="C2010" s="52"/>
      <c r="D2010" s="58"/>
      <c r="E2010" s="105"/>
      <c r="F2010" s="129"/>
      <c r="G2010" s="56"/>
      <c r="H2010" s="57">
        <f t="shared" si="95"/>
        <v>0</v>
      </c>
      <c r="I2010" s="580"/>
    </row>
    <row r="2011" spans="2:9" ht="15" thickBot="1" x14ac:dyDescent="0.25">
      <c r="B2011" s="51">
        <v>8</v>
      </c>
      <c r="C2011" s="52"/>
      <c r="D2011" s="58"/>
      <c r="E2011" s="105"/>
      <c r="F2011" s="129"/>
      <c r="G2011" s="56"/>
      <c r="H2011" s="57">
        <f t="shared" si="95"/>
        <v>0</v>
      </c>
      <c r="I2011" s="580"/>
    </row>
    <row r="2012" spans="2:9" ht="15.75" thickBot="1" x14ac:dyDescent="0.25">
      <c r="B2012" s="61" t="s">
        <v>90</v>
      </c>
      <c r="C2012" s="61" t="s">
        <v>97</v>
      </c>
      <c r="D2012" s="61" t="s">
        <v>92</v>
      </c>
      <c r="E2012" s="582" t="s">
        <v>2</v>
      </c>
      <c r="F2012" s="583"/>
      <c r="G2012" s="61" t="s">
        <v>98</v>
      </c>
      <c r="H2012" s="61" t="s">
        <v>99</v>
      </c>
      <c r="I2012" s="61" t="s">
        <v>96</v>
      </c>
    </row>
    <row r="2013" spans="2:9" ht="36" x14ac:dyDescent="0.2">
      <c r="B2013" s="51">
        <v>1</v>
      </c>
      <c r="C2013" s="52" t="s">
        <v>383</v>
      </c>
      <c r="D2013" s="53" t="s">
        <v>101</v>
      </c>
      <c r="E2013" s="584">
        <v>1.8322857142857152</v>
      </c>
      <c r="F2013" s="585"/>
      <c r="G2013" s="62">
        <v>31550</v>
      </c>
      <c r="H2013" s="63">
        <f>G2013*E2013</f>
        <v>57808.614285714313</v>
      </c>
      <c r="I2013" s="579">
        <f>SUM(H2013:H2014)</f>
        <v>57808.614285714313</v>
      </c>
    </row>
    <row r="2014" spans="2:9" ht="15" thickBot="1" x14ac:dyDescent="0.25">
      <c r="B2014" s="64">
        <v>2</v>
      </c>
      <c r="C2014" s="65" t="s">
        <v>102</v>
      </c>
      <c r="D2014" s="66"/>
      <c r="E2014" s="581"/>
      <c r="F2014" s="581"/>
      <c r="G2014" s="67"/>
      <c r="H2014" s="68">
        <f>G2014*E2014</f>
        <v>0</v>
      </c>
      <c r="I2014" s="580"/>
    </row>
    <row r="2015" spans="2:9" ht="15.75" thickBot="1" x14ac:dyDescent="0.25">
      <c r="B2015" s="61" t="s">
        <v>90</v>
      </c>
      <c r="C2015" s="61" t="s">
        <v>103</v>
      </c>
      <c r="D2015" s="165" t="s">
        <v>92</v>
      </c>
      <c r="E2015" s="586" t="s">
        <v>2</v>
      </c>
      <c r="F2015" s="587"/>
      <c r="G2015" s="168" t="s">
        <v>94</v>
      </c>
      <c r="H2015" s="61" t="s">
        <v>95</v>
      </c>
      <c r="I2015" s="61" t="s">
        <v>96</v>
      </c>
    </row>
    <row r="2016" spans="2:9" ht="23.45" customHeight="1" thickBot="1" x14ac:dyDescent="0.25">
      <c r="B2016" s="51">
        <v>1</v>
      </c>
      <c r="C2016" s="52" t="s">
        <v>104</v>
      </c>
      <c r="D2016" s="53" t="s">
        <v>352</v>
      </c>
      <c r="E2016" s="588">
        <v>0.05</v>
      </c>
      <c r="F2016" s="589"/>
      <c r="G2016" s="57">
        <f>I2013</f>
        <v>57808.614285714313</v>
      </c>
      <c r="H2016" s="71">
        <f>E2016*G2016</f>
        <v>2890.430714285716</v>
      </c>
      <c r="I2016" s="579">
        <f>SUM(H2016:H2018)</f>
        <v>5390.430714285716</v>
      </c>
    </row>
    <row r="2017" spans="2:9" ht="15.75" thickBot="1" x14ac:dyDescent="0.25">
      <c r="B2017" s="64">
        <v>2</v>
      </c>
      <c r="C2017" s="72" t="s">
        <v>135</v>
      </c>
      <c r="D2017" s="58" t="s">
        <v>256</v>
      </c>
      <c r="E2017" s="588">
        <v>1</v>
      </c>
      <c r="F2017" s="589"/>
      <c r="G2017" s="57">
        <v>1600</v>
      </c>
      <c r="H2017" s="71">
        <f t="shared" ref="H2017:H2018" si="96">E2017*G2017</f>
        <v>1600</v>
      </c>
      <c r="I2017" s="580"/>
    </row>
    <row r="2018" spans="2:9" ht="15.75" thickBot="1" x14ac:dyDescent="0.25">
      <c r="B2018" s="64">
        <v>3</v>
      </c>
      <c r="C2018" s="74" t="s">
        <v>134</v>
      </c>
      <c r="D2018" s="58" t="s">
        <v>256</v>
      </c>
      <c r="E2018" s="590">
        <v>1</v>
      </c>
      <c r="F2018" s="591"/>
      <c r="G2018" s="75">
        <v>900</v>
      </c>
      <c r="H2018" s="71">
        <f t="shared" si="96"/>
        <v>900</v>
      </c>
      <c r="I2018" s="580"/>
    </row>
    <row r="2019" spans="2:9" ht="15.75" thickBot="1" x14ac:dyDescent="0.25">
      <c r="B2019" s="61" t="s">
        <v>90</v>
      </c>
      <c r="C2019" s="61" t="s">
        <v>106</v>
      </c>
      <c r="D2019" s="61" t="s">
        <v>92</v>
      </c>
      <c r="E2019" s="582" t="s">
        <v>2</v>
      </c>
      <c r="F2019" s="583"/>
      <c r="G2019" s="61" t="s">
        <v>94</v>
      </c>
      <c r="H2019" s="61" t="s">
        <v>99</v>
      </c>
      <c r="I2019" s="61" t="s">
        <v>96</v>
      </c>
    </row>
    <row r="2020" spans="2:9" x14ac:dyDescent="0.2">
      <c r="B2020" s="51">
        <v>1</v>
      </c>
      <c r="C2020" s="52"/>
      <c r="D2020" s="53"/>
      <c r="E2020" s="577"/>
      <c r="F2020" s="578"/>
      <c r="G2020" s="62"/>
      <c r="H2020" s="63">
        <f>G2020*E2020</f>
        <v>0</v>
      </c>
      <c r="I2020" s="579">
        <f>SUM(H2020:H2021)</f>
        <v>0</v>
      </c>
    </row>
    <row r="2021" spans="2:9" ht="15" thickBot="1" x14ac:dyDescent="0.25">
      <c r="B2021" s="64">
        <v>2</v>
      </c>
      <c r="C2021" s="65" t="s">
        <v>102</v>
      </c>
      <c r="D2021" s="66"/>
      <c r="E2021" s="581"/>
      <c r="F2021" s="581"/>
      <c r="G2021" s="67"/>
      <c r="H2021" s="68">
        <f>G2021*E2021</f>
        <v>0</v>
      </c>
      <c r="I2021" s="580"/>
    </row>
    <row r="2022" spans="2:9" ht="15.75" thickBot="1" x14ac:dyDescent="0.25">
      <c r="B2022" s="76"/>
      <c r="C2022" s="77" t="s">
        <v>109</v>
      </c>
      <c r="D2022" s="78"/>
      <c r="E2022" s="592"/>
      <c r="F2022" s="593"/>
      <c r="G2022" s="79"/>
      <c r="H2022" s="80" t="s">
        <v>102</v>
      </c>
      <c r="I2022" s="81">
        <f>I2004+I2013+I2016+I2020</f>
        <v>170795.04500000001</v>
      </c>
    </row>
    <row r="2023" spans="2:9" x14ac:dyDescent="0.2">
      <c r="B2023" s="82"/>
      <c r="C2023" s="83"/>
      <c r="D2023" s="84"/>
      <c r="E2023" s="84" t="s">
        <v>110</v>
      </c>
      <c r="F2023" s="84"/>
      <c r="G2023" s="85"/>
      <c r="H2023" s="86"/>
      <c r="I2023" s="87"/>
    </row>
    <row r="2024" spans="2:9" x14ac:dyDescent="0.2">
      <c r="B2024" s="88"/>
      <c r="C2024" s="89"/>
      <c r="D2024" s="166"/>
      <c r="E2024" s="166"/>
      <c r="F2024" s="166"/>
      <c r="G2024" s="166"/>
      <c r="H2024" s="45"/>
      <c r="I2024" s="90"/>
    </row>
    <row r="2025" spans="2:9" x14ac:dyDescent="0.2">
      <c r="B2025" s="88"/>
      <c r="C2025" s="91"/>
      <c r="D2025" s="45"/>
      <c r="E2025" s="45"/>
      <c r="F2025" s="166"/>
      <c r="G2025" s="166"/>
      <c r="H2025" s="45"/>
      <c r="I2025" s="92"/>
    </row>
    <row r="2026" spans="2:9" x14ac:dyDescent="0.2">
      <c r="B2026" s="93"/>
      <c r="C2026" s="166"/>
      <c r="D2026" s="45"/>
      <c r="E2026" s="45"/>
      <c r="F2026" s="594" t="s">
        <v>111</v>
      </c>
      <c r="G2026" s="594"/>
      <c r="H2026" s="594"/>
      <c r="I2026" s="94"/>
    </row>
    <row r="2027" spans="2:9" x14ac:dyDescent="0.2">
      <c r="B2027" s="93"/>
      <c r="C2027" s="95"/>
      <c r="D2027" s="45"/>
      <c r="E2027" s="45"/>
      <c r="F2027" s="95"/>
      <c r="G2027" s="95"/>
      <c r="H2027" s="95"/>
      <c r="I2027" s="92"/>
    </row>
    <row r="2028" spans="2:9" ht="15.75" thickBot="1" x14ac:dyDescent="0.25">
      <c r="B2028" s="96"/>
      <c r="C2028" s="97" t="s">
        <v>112</v>
      </c>
      <c r="D2028" s="97"/>
      <c r="E2028" s="97"/>
      <c r="F2028" s="595" t="s">
        <v>113</v>
      </c>
      <c r="G2028" s="596"/>
      <c r="H2028" s="596"/>
      <c r="I2028" s="98"/>
    </row>
    <row r="2030" spans="2:9" ht="15" thickBot="1" x14ac:dyDescent="0.25"/>
    <row r="2031" spans="2:9" ht="15.75" x14ac:dyDescent="0.2">
      <c r="B2031" s="130"/>
      <c r="C2031" s="131"/>
      <c r="D2031" s="659" t="s">
        <v>0</v>
      </c>
      <c r="E2031" s="660"/>
      <c r="F2031" s="660"/>
      <c r="G2031" s="660"/>
      <c r="H2031" s="660"/>
      <c r="I2031" s="661"/>
    </row>
    <row r="2032" spans="2:9" ht="15.75" x14ac:dyDescent="0.2">
      <c r="B2032" s="132"/>
      <c r="C2032" s="34"/>
      <c r="D2032" s="558"/>
      <c r="E2032" s="662"/>
      <c r="F2032" s="662"/>
      <c r="G2032" s="662"/>
      <c r="H2032" s="662"/>
      <c r="I2032" s="663"/>
    </row>
    <row r="2033" spans="2:9" ht="15.75" x14ac:dyDescent="0.2">
      <c r="B2033" s="132"/>
      <c r="C2033" s="34"/>
      <c r="D2033" s="558"/>
      <c r="E2033" s="664"/>
      <c r="F2033" s="664"/>
      <c r="G2033" s="664"/>
      <c r="H2033" s="664"/>
      <c r="I2033" s="663"/>
    </row>
    <row r="2034" spans="2:9" ht="15.75" x14ac:dyDescent="0.2">
      <c r="B2034" s="132"/>
      <c r="C2034" s="34"/>
      <c r="D2034" s="35" t="s">
        <v>81</v>
      </c>
      <c r="E2034" s="125"/>
      <c r="F2034" s="125"/>
      <c r="G2034" s="125"/>
      <c r="H2034" s="125"/>
      <c r="I2034" s="133"/>
    </row>
    <row r="2035" spans="2:9" ht="15.75" x14ac:dyDescent="0.2">
      <c r="B2035" s="132"/>
      <c r="C2035" s="34"/>
      <c r="D2035" s="35" t="s">
        <v>82</v>
      </c>
      <c r="E2035" s="125"/>
      <c r="F2035" s="125"/>
      <c r="G2035" s="125"/>
      <c r="H2035" s="125"/>
      <c r="I2035" s="133"/>
    </row>
    <row r="2036" spans="2:9" ht="21" thickBot="1" x14ac:dyDescent="0.25">
      <c r="B2036" s="134"/>
      <c r="C2036" s="38"/>
      <c r="D2036" s="39" t="s">
        <v>83</v>
      </c>
      <c r="E2036" s="40"/>
      <c r="F2036" s="40"/>
      <c r="G2036" s="40"/>
      <c r="H2036" s="40"/>
      <c r="I2036" s="135"/>
    </row>
    <row r="2037" spans="2:9" ht="15" x14ac:dyDescent="0.25">
      <c r="B2037" s="136" t="s">
        <v>84</v>
      </c>
      <c r="C2037" s="118">
        <v>3.1</v>
      </c>
      <c r="D2037" s="166"/>
      <c r="E2037" s="166"/>
      <c r="F2037" s="166"/>
      <c r="G2037" s="166"/>
      <c r="H2037" s="45"/>
      <c r="I2037" s="137"/>
    </row>
    <row r="2038" spans="2:9" ht="15" thickBot="1" x14ac:dyDescent="0.25">
      <c r="B2038" s="138" t="s">
        <v>85</v>
      </c>
      <c r="C2038" s="562" t="s">
        <v>433</v>
      </c>
      <c r="D2038" s="562"/>
      <c r="E2038" s="562"/>
      <c r="F2038" s="562"/>
      <c r="G2038" s="562"/>
      <c r="H2038" s="562"/>
      <c r="I2038" s="665"/>
    </row>
    <row r="2039" spans="2:9" ht="15.75" thickBot="1" x14ac:dyDescent="0.25">
      <c r="B2039" s="666" t="s">
        <v>86</v>
      </c>
      <c r="C2039" s="556"/>
      <c r="D2039" s="556"/>
      <c r="E2039" s="556"/>
      <c r="F2039" s="556"/>
      <c r="G2039" s="556"/>
      <c r="H2039" s="556"/>
      <c r="I2039" s="667"/>
    </row>
    <row r="2040" spans="2:9" x14ac:dyDescent="0.2">
      <c r="B2040" s="655" t="s">
        <v>87</v>
      </c>
      <c r="C2040" s="567" t="s">
        <v>338</v>
      </c>
      <c r="D2040" s="568"/>
      <c r="E2040" s="568"/>
      <c r="F2040" s="571" t="s">
        <v>88</v>
      </c>
      <c r="G2040" s="573" t="s">
        <v>34</v>
      </c>
      <c r="H2040" s="571" t="s">
        <v>158</v>
      </c>
      <c r="I2040" s="575" t="s">
        <v>350</v>
      </c>
    </row>
    <row r="2041" spans="2:9" ht="15" thickBot="1" x14ac:dyDescent="0.25">
      <c r="B2041" s="656"/>
      <c r="C2041" s="657"/>
      <c r="D2041" s="658"/>
      <c r="E2041" s="658"/>
      <c r="F2041" s="572"/>
      <c r="G2041" s="574"/>
      <c r="H2041" s="572"/>
      <c r="I2041" s="576"/>
    </row>
    <row r="2042" spans="2:9" ht="15" thickBot="1" x14ac:dyDescent="0.25">
      <c r="B2042" s="48" t="s">
        <v>90</v>
      </c>
      <c r="C2042" s="49" t="s">
        <v>91</v>
      </c>
      <c r="D2042" s="49" t="s">
        <v>92</v>
      </c>
      <c r="E2042" s="49" t="s">
        <v>2</v>
      </c>
      <c r="F2042" s="49" t="s">
        <v>93</v>
      </c>
      <c r="G2042" s="49" t="s">
        <v>94</v>
      </c>
      <c r="H2042" s="49" t="s">
        <v>95</v>
      </c>
      <c r="I2042" s="50" t="s">
        <v>96</v>
      </c>
    </row>
    <row r="2043" spans="2:9" x14ac:dyDescent="0.2">
      <c r="B2043" s="51">
        <v>1</v>
      </c>
      <c r="C2043" s="52" t="s">
        <v>431</v>
      </c>
      <c r="D2043" s="53" t="s">
        <v>153</v>
      </c>
      <c r="E2043" s="100">
        <v>1</v>
      </c>
      <c r="F2043" s="126">
        <v>0.05</v>
      </c>
      <c r="G2043" s="56">
        <v>159935.23809523808</v>
      </c>
      <c r="H2043" s="57">
        <f t="shared" ref="H2043:H2050" si="97">(E2043*G2043)+(E2043*G2043*F2043)</f>
        <v>167931.99999999997</v>
      </c>
      <c r="I2043" s="580">
        <f>SUM(H2043:H2050)</f>
        <v>167931.99999999997</v>
      </c>
    </row>
    <row r="2044" spans="2:9" x14ac:dyDescent="0.2">
      <c r="B2044" s="51">
        <v>2</v>
      </c>
      <c r="C2044" s="52"/>
      <c r="D2044" s="58"/>
      <c r="E2044" s="105"/>
      <c r="F2044" s="126"/>
      <c r="G2044" s="113"/>
      <c r="H2044" s="57">
        <f t="shared" si="97"/>
        <v>0</v>
      </c>
      <c r="I2044" s="580"/>
    </row>
    <row r="2045" spans="2:9" x14ac:dyDescent="0.2">
      <c r="B2045" s="51">
        <v>3</v>
      </c>
      <c r="C2045" s="52"/>
      <c r="D2045" s="58"/>
      <c r="E2045" s="105"/>
      <c r="F2045" s="126"/>
      <c r="G2045" s="113"/>
      <c r="H2045" s="57">
        <f t="shared" si="97"/>
        <v>0</v>
      </c>
      <c r="I2045" s="580"/>
    </row>
    <row r="2046" spans="2:9" x14ac:dyDescent="0.2">
      <c r="B2046" s="51">
        <v>4</v>
      </c>
      <c r="C2046" s="52"/>
      <c r="D2046" s="58"/>
      <c r="E2046" s="105"/>
      <c r="F2046" s="126"/>
      <c r="G2046" s="56"/>
      <c r="H2046" s="57">
        <f t="shared" si="97"/>
        <v>0</v>
      </c>
      <c r="I2046" s="580"/>
    </row>
    <row r="2047" spans="2:9" x14ac:dyDescent="0.2">
      <c r="B2047" s="51">
        <v>5</v>
      </c>
      <c r="C2047" s="52"/>
      <c r="D2047" s="58"/>
      <c r="E2047" s="105"/>
      <c r="F2047" s="126"/>
      <c r="G2047" s="56"/>
      <c r="H2047" s="57">
        <f t="shared" si="97"/>
        <v>0</v>
      </c>
      <c r="I2047" s="580"/>
    </row>
    <row r="2048" spans="2:9" x14ac:dyDescent="0.2">
      <c r="B2048" s="51">
        <v>6</v>
      </c>
      <c r="C2048" s="52"/>
      <c r="D2048" s="58"/>
      <c r="E2048" s="105"/>
      <c r="F2048" s="126"/>
      <c r="G2048" s="56"/>
      <c r="H2048" s="57">
        <f t="shared" si="97"/>
        <v>0</v>
      </c>
      <c r="I2048" s="580"/>
    </row>
    <row r="2049" spans="2:9" x14ac:dyDescent="0.2">
      <c r="B2049" s="51">
        <v>7</v>
      </c>
      <c r="C2049" s="52"/>
      <c r="D2049" s="58"/>
      <c r="E2049" s="105"/>
      <c r="F2049" s="129"/>
      <c r="G2049" s="56"/>
      <c r="H2049" s="57">
        <f t="shared" si="97"/>
        <v>0</v>
      </c>
      <c r="I2049" s="580"/>
    </row>
    <row r="2050" spans="2:9" ht="15" thickBot="1" x14ac:dyDescent="0.25">
      <c r="B2050" s="51">
        <v>8</v>
      </c>
      <c r="C2050" s="52"/>
      <c r="D2050" s="58"/>
      <c r="E2050" s="105"/>
      <c r="F2050" s="129"/>
      <c r="G2050" s="56"/>
      <c r="H2050" s="57">
        <f t="shared" si="97"/>
        <v>0</v>
      </c>
      <c r="I2050" s="580"/>
    </row>
    <row r="2051" spans="2:9" ht="15.75" thickBot="1" x14ac:dyDescent="0.25">
      <c r="B2051" s="61" t="s">
        <v>90</v>
      </c>
      <c r="C2051" s="61" t="s">
        <v>97</v>
      </c>
      <c r="D2051" s="61" t="s">
        <v>92</v>
      </c>
      <c r="E2051" s="582" t="s">
        <v>2</v>
      </c>
      <c r="F2051" s="583"/>
      <c r="G2051" s="61" t="s">
        <v>98</v>
      </c>
      <c r="H2051" s="61" t="s">
        <v>99</v>
      </c>
      <c r="I2051" s="61" t="s">
        <v>96</v>
      </c>
    </row>
    <row r="2052" spans="2:9" ht="36" x14ac:dyDescent="0.2">
      <c r="B2052" s="51">
        <v>1</v>
      </c>
      <c r="C2052" s="52" t="s">
        <v>383</v>
      </c>
      <c r="D2052" s="53" t="s">
        <v>101</v>
      </c>
      <c r="E2052" s="584">
        <v>1.8322857142857152</v>
      </c>
      <c r="F2052" s="585"/>
      <c r="G2052" s="62">
        <v>31550</v>
      </c>
      <c r="H2052" s="63">
        <f>G2052*E2052</f>
        <v>57808.614285714313</v>
      </c>
      <c r="I2052" s="579">
        <f>SUM(H2052:H2053)</f>
        <v>57808.614285714313</v>
      </c>
    </row>
    <row r="2053" spans="2:9" ht="15" thickBot="1" x14ac:dyDescent="0.25">
      <c r="B2053" s="64">
        <v>2</v>
      </c>
      <c r="C2053" s="65" t="s">
        <v>102</v>
      </c>
      <c r="D2053" s="66"/>
      <c r="E2053" s="581"/>
      <c r="F2053" s="581"/>
      <c r="G2053" s="67"/>
      <c r="H2053" s="68">
        <f>G2053*E2053</f>
        <v>0</v>
      </c>
      <c r="I2053" s="580"/>
    </row>
    <row r="2054" spans="2:9" ht="15.75" thickBot="1" x14ac:dyDescent="0.25">
      <c r="B2054" s="61" t="s">
        <v>90</v>
      </c>
      <c r="C2054" s="61" t="s">
        <v>103</v>
      </c>
      <c r="D2054" s="165" t="s">
        <v>92</v>
      </c>
      <c r="E2054" s="586" t="s">
        <v>2</v>
      </c>
      <c r="F2054" s="587"/>
      <c r="G2054" s="168" t="s">
        <v>94</v>
      </c>
      <c r="H2054" s="61" t="s">
        <v>95</v>
      </c>
      <c r="I2054" s="61" t="s">
        <v>96</v>
      </c>
    </row>
    <row r="2055" spans="2:9" ht="23.45" customHeight="1" thickBot="1" x14ac:dyDescent="0.25">
      <c r="B2055" s="51">
        <v>1</v>
      </c>
      <c r="C2055" s="52" t="s">
        <v>104</v>
      </c>
      <c r="D2055" s="53" t="s">
        <v>352</v>
      </c>
      <c r="E2055" s="588">
        <v>0.05</v>
      </c>
      <c r="F2055" s="589"/>
      <c r="G2055" s="57">
        <f>I2052</f>
        <v>57808.614285714313</v>
      </c>
      <c r="H2055" s="71">
        <f>E2055*G2055</f>
        <v>2890.430714285716</v>
      </c>
      <c r="I2055" s="579">
        <f>SUM(H2055:H2057)</f>
        <v>5390.430714285716</v>
      </c>
    </row>
    <row r="2056" spans="2:9" ht="15.75" thickBot="1" x14ac:dyDescent="0.25">
      <c r="B2056" s="64">
        <v>2</v>
      </c>
      <c r="C2056" s="72" t="s">
        <v>135</v>
      </c>
      <c r="D2056" s="58" t="s">
        <v>256</v>
      </c>
      <c r="E2056" s="588">
        <v>1</v>
      </c>
      <c r="F2056" s="589"/>
      <c r="G2056" s="57">
        <v>1600</v>
      </c>
      <c r="H2056" s="71">
        <f t="shared" ref="H2056:H2057" si="98">E2056*G2056</f>
        <v>1600</v>
      </c>
      <c r="I2056" s="580"/>
    </row>
    <row r="2057" spans="2:9" ht="15.75" thickBot="1" x14ac:dyDescent="0.25">
      <c r="B2057" s="64">
        <v>3</v>
      </c>
      <c r="C2057" s="74" t="s">
        <v>134</v>
      </c>
      <c r="D2057" s="58" t="s">
        <v>256</v>
      </c>
      <c r="E2057" s="590">
        <v>1</v>
      </c>
      <c r="F2057" s="591"/>
      <c r="G2057" s="75">
        <v>900</v>
      </c>
      <c r="H2057" s="71">
        <f t="shared" si="98"/>
        <v>900</v>
      </c>
      <c r="I2057" s="580"/>
    </row>
    <row r="2058" spans="2:9" ht="15.75" thickBot="1" x14ac:dyDescent="0.25">
      <c r="B2058" s="61" t="s">
        <v>90</v>
      </c>
      <c r="C2058" s="61" t="s">
        <v>106</v>
      </c>
      <c r="D2058" s="61" t="s">
        <v>92</v>
      </c>
      <c r="E2058" s="582" t="s">
        <v>2</v>
      </c>
      <c r="F2058" s="583"/>
      <c r="G2058" s="61" t="s">
        <v>94</v>
      </c>
      <c r="H2058" s="61" t="s">
        <v>99</v>
      </c>
      <c r="I2058" s="61" t="s">
        <v>96</v>
      </c>
    </row>
    <row r="2059" spans="2:9" x14ac:dyDescent="0.2">
      <c r="B2059" s="51">
        <v>1</v>
      </c>
      <c r="C2059" s="52"/>
      <c r="D2059" s="53"/>
      <c r="E2059" s="577"/>
      <c r="F2059" s="578"/>
      <c r="G2059" s="62"/>
      <c r="H2059" s="63">
        <f>G2059*E2059</f>
        <v>0</v>
      </c>
      <c r="I2059" s="579">
        <f>SUM(H2059:H2060)</f>
        <v>0</v>
      </c>
    </row>
    <row r="2060" spans="2:9" ht="15" thickBot="1" x14ac:dyDescent="0.25">
      <c r="B2060" s="64">
        <v>2</v>
      </c>
      <c r="C2060" s="65" t="s">
        <v>102</v>
      </c>
      <c r="D2060" s="66"/>
      <c r="E2060" s="581"/>
      <c r="F2060" s="581"/>
      <c r="G2060" s="67"/>
      <c r="H2060" s="68">
        <f>G2060*E2060</f>
        <v>0</v>
      </c>
      <c r="I2060" s="580"/>
    </row>
    <row r="2061" spans="2:9" ht="15.75" thickBot="1" x14ac:dyDescent="0.25">
      <c r="B2061" s="76"/>
      <c r="C2061" s="77" t="s">
        <v>109</v>
      </c>
      <c r="D2061" s="78"/>
      <c r="E2061" s="592"/>
      <c r="F2061" s="593"/>
      <c r="G2061" s="79"/>
      <c r="H2061" s="80" t="s">
        <v>102</v>
      </c>
      <c r="I2061" s="81">
        <f>I2043+I2052+I2055+I2059</f>
        <v>231131.04500000001</v>
      </c>
    </row>
    <row r="2062" spans="2:9" x14ac:dyDescent="0.2">
      <c r="B2062" s="82"/>
      <c r="C2062" s="83"/>
      <c r="D2062" s="84"/>
      <c r="E2062" s="84" t="s">
        <v>110</v>
      </c>
      <c r="F2062" s="84"/>
      <c r="G2062" s="85"/>
      <c r="H2062" s="86"/>
      <c r="I2062" s="87"/>
    </row>
    <row r="2063" spans="2:9" x14ac:dyDescent="0.2">
      <c r="B2063" s="88"/>
      <c r="C2063" s="89"/>
      <c r="D2063" s="166"/>
      <c r="E2063" s="166"/>
      <c r="F2063" s="166"/>
      <c r="G2063" s="166"/>
      <c r="H2063" s="45"/>
      <c r="I2063" s="90"/>
    </row>
    <row r="2064" spans="2:9" x14ac:dyDescent="0.2">
      <c r="B2064" s="88"/>
      <c r="C2064" s="91"/>
      <c r="D2064" s="45"/>
      <c r="E2064" s="45"/>
      <c r="F2064" s="166"/>
      <c r="G2064" s="166"/>
      <c r="H2064" s="45"/>
      <c r="I2064" s="92"/>
    </row>
    <row r="2065" spans="2:9" x14ac:dyDescent="0.2">
      <c r="B2065" s="93"/>
      <c r="C2065" s="166"/>
      <c r="D2065" s="45"/>
      <c r="E2065" s="45"/>
      <c r="F2065" s="594" t="s">
        <v>111</v>
      </c>
      <c r="G2065" s="594"/>
      <c r="H2065" s="594"/>
      <c r="I2065" s="94"/>
    </row>
    <row r="2066" spans="2:9" x14ac:dyDescent="0.2">
      <c r="B2066" s="93"/>
      <c r="C2066" s="95"/>
      <c r="D2066" s="45"/>
      <c r="E2066" s="45"/>
      <c r="F2066" s="95"/>
      <c r="G2066" s="95"/>
      <c r="H2066" s="95"/>
      <c r="I2066" s="92"/>
    </row>
    <row r="2067" spans="2:9" ht="15.75" thickBot="1" x14ac:dyDescent="0.25">
      <c r="B2067" s="96"/>
      <c r="C2067" s="97" t="s">
        <v>112</v>
      </c>
      <c r="D2067" s="97"/>
      <c r="E2067" s="97"/>
      <c r="F2067" s="595" t="s">
        <v>113</v>
      </c>
      <c r="G2067" s="596"/>
      <c r="H2067" s="596"/>
      <c r="I2067" s="98"/>
    </row>
    <row r="2069" spans="2:9" ht="15" thickBot="1" x14ac:dyDescent="0.25"/>
    <row r="2070" spans="2:9" ht="15.75" x14ac:dyDescent="0.2">
      <c r="B2070" s="130"/>
      <c r="C2070" s="131"/>
      <c r="D2070" s="659" t="s">
        <v>0</v>
      </c>
      <c r="E2070" s="660"/>
      <c r="F2070" s="660"/>
      <c r="G2070" s="660"/>
      <c r="H2070" s="660"/>
      <c r="I2070" s="661"/>
    </row>
    <row r="2071" spans="2:9" ht="15.75" x14ac:dyDescent="0.2">
      <c r="B2071" s="132"/>
      <c r="C2071" s="34"/>
      <c r="D2071" s="558"/>
      <c r="E2071" s="662"/>
      <c r="F2071" s="662"/>
      <c r="G2071" s="662"/>
      <c r="H2071" s="662"/>
      <c r="I2071" s="663"/>
    </row>
    <row r="2072" spans="2:9" ht="15.75" x14ac:dyDescent="0.2">
      <c r="B2072" s="132"/>
      <c r="C2072" s="34"/>
      <c r="D2072" s="558"/>
      <c r="E2072" s="664"/>
      <c r="F2072" s="664"/>
      <c r="G2072" s="664"/>
      <c r="H2072" s="664"/>
      <c r="I2072" s="663"/>
    </row>
    <row r="2073" spans="2:9" ht="15.75" x14ac:dyDescent="0.2">
      <c r="B2073" s="132"/>
      <c r="C2073" s="34"/>
      <c r="D2073" s="35" t="s">
        <v>81</v>
      </c>
      <c r="E2073" s="125"/>
      <c r="F2073" s="125"/>
      <c r="G2073" s="125"/>
      <c r="H2073" s="125"/>
      <c r="I2073" s="133"/>
    </row>
    <row r="2074" spans="2:9" ht="15.75" x14ac:dyDescent="0.2">
      <c r="B2074" s="132"/>
      <c r="C2074" s="34"/>
      <c r="D2074" s="35" t="s">
        <v>82</v>
      </c>
      <c r="E2074" s="125"/>
      <c r="F2074" s="125"/>
      <c r="G2074" s="125"/>
      <c r="H2074" s="125"/>
      <c r="I2074" s="133"/>
    </row>
    <row r="2075" spans="2:9" ht="21" thickBot="1" x14ac:dyDescent="0.25">
      <c r="B2075" s="134"/>
      <c r="C2075" s="38"/>
      <c r="D2075" s="39" t="s">
        <v>83</v>
      </c>
      <c r="E2075" s="40"/>
      <c r="F2075" s="40"/>
      <c r="G2075" s="40"/>
      <c r="H2075" s="40"/>
      <c r="I2075" s="135"/>
    </row>
    <row r="2076" spans="2:9" ht="15" x14ac:dyDescent="0.25">
      <c r="B2076" s="136" t="s">
        <v>84</v>
      </c>
      <c r="C2076" s="118">
        <v>3.11</v>
      </c>
      <c r="D2076" s="166"/>
      <c r="E2076" s="166"/>
      <c r="F2076" s="166"/>
      <c r="G2076" s="166"/>
      <c r="H2076" s="45"/>
      <c r="I2076" s="137"/>
    </row>
    <row r="2077" spans="2:9" ht="15" thickBot="1" x14ac:dyDescent="0.25">
      <c r="B2077" s="138" t="s">
        <v>85</v>
      </c>
      <c r="C2077" s="562" t="s">
        <v>433</v>
      </c>
      <c r="D2077" s="562"/>
      <c r="E2077" s="562"/>
      <c r="F2077" s="562"/>
      <c r="G2077" s="562"/>
      <c r="H2077" s="562"/>
      <c r="I2077" s="665"/>
    </row>
    <row r="2078" spans="2:9" ht="15.75" thickBot="1" x14ac:dyDescent="0.25">
      <c r="B2078" s="666" t="s">
        <v>86</v>
      </c>
      <c r="C2078" s="556"/>
      <c r="D2078" s="556"/>
      <c r="E2078" s="556"/>
      <c r="F2078" s="556"/>
      <c r="G2078" s="556"/>
      <c r="H2078" s="556"/>
      <c r="I2078" s="667"/>
    </row>
    <row r="2079" spans="2:9" x14ac:dyDescent="0.2">
      <c r="B2079" s="655" t="s">
        <v>87</v>
      </c>
      <c r="C2079" s="567" t="s">
        <v>333</v>
      </c>
      <c r="D2079" s="568"/>
      <c r="E2079" s="568"/>
      <c r="F2079" s="571" t="s">
        <v>88</v>
      </c>
      <c r="G2079" s="573" t="s">
        <v>34</v>
      </c>
      <c r="H2079" s="571" t="s">
        <v>158</v>
      </c>
      <c r="I2079" s="575" t="s">
        <v>350</v>
      </c>
    </row>
    <row r="2080" spans="2:9" ht="15" thickBot="1" x14ac:dyDescent="0.25">
      <c r="B2080" s="656"/>
      <c r="C2080" s="657"/>
      <c r="D2080" s="658"/>
      <c r="E2080" s="658"/>
      <c r="F2080" s="572"/>
      <c r="G2080" s="574"/>
      <c r="H2080" s="572"/>
      <c r="I2080" s="576"/>
    </row>
    <row r="2081" spans="2:9" ht="15" thickBot="1" x14ac:dyDescent="0.25">
      <c r="B2081" s="48" t="s">
        <v>90</v>
      </c>
      <c r="C2081" s="49" t="s">
        <v>91</v>
      </c>
      <c r="D2081" s="49" t="s">
        <v>92</v>
      </c>
      <c r="E2081" s="49" t="s">
        <v>2</v>
      </c>
      <c r="F2081" s="49" t="s">
        <v>93</v>
      </c>
      <c r="G2081" s="49" t="s">
        <v>94</v>
      </c>
      <c r="H2081" s="49" t="s">
        <v>95</v>
      </c>
      <c r="I2081" s="50" t="s">
        <v>96</v>
      </c>
    </row>
    <row r="2082" spans="2:9" x14ac:dyDescent="0.2">
      <c r="B2082" s="51">
        <v>1</v>
      </c>
      <c r="C2082" s="52" t="s">
        <v>432</v>
      </c>
      <c r="D2082" s="53" t="s">
        <v>153</v>
      </c>
      <c r="E2082" s="100">
        <v>1</v>
      </c>
      <c r="F2082" s="126">
        <v>0.05</v>
      </c>
      <c r="G2082" s="56">
        <v>100259.99999999997</v>
      </c>
      <c r="H2082" s="57">
        <f t="shared" ref="H2082:H2089" si="99">(E2082*G2082)+(E2082*G2082*F2082)</f>
        <v>105272.99999999997</v>
      </c>
      <c r="I2082" s="580">
        <f>SUM(H2082:H2089)</f>
        <v>105272.99999999997</v>
      </c>
    </row>
    <row r="2083" spans="2:9" x14ac:dyDescent="0.2">
      <c r="B2083" s="51">
        <v>2</v>
      </c>
      <c r="C2083" s="52"/>
      <c r="D2083" s="58"/>
      <c r="E2083" s="105"/>
      <c r="F2083" s="126"/>
      <c r="G2083" s="113"/>
      <c r="H2083" s="57">
        <f t="shared" si="99"/>
        <v>0</v>
      </c>
      <c r="I2083" s="580"/>
    </row>
    <row r="2084" spans="2:9" x14ac:dyDescent="0.2">
      <c r="B2084" s="51">
        <v>3</v>
      </c>
      <c r="C2084" s="52"/>
      <c r="D2084" s="58"/>
      <c r="E2084" s="105"/>
      <c r="F2084" s="126"/>
      <c r="G2084" s="113"/>
      <c r="H2084" s="57">
        <f t="shared" si="99"/>
        <v>0</v>
      </c>
      <c r="I2084" s="580"/>
    </row>
    <row r="2085" spans="2:9" x14ac:dyDescent="0.2">
      <c r="B2085" s="51">
        <v>4</v>
      </c>
      <c r="C2085" s="52"/>
      <c r="D2085" s="58"/>
      <c r="E2085" s="105"/>
      <c r="F2085" s="126"/>
      <c r="G2085" s="56"/>
      <c r="H2085" s="57">
        <f t="shared" si="99"/>
        <v>0</v>
      </c>
      <c r="I2085" s="580"/>
    </row>
    <row r="2086" spans="2:9" x14ac:dyDescent="0.2">
      <c r="B2086" s="51">
        <v>5</v>
      </c>
      <c r="C2086" s="52"/>
      <c r="D2086" s="58"/>
      <c r="E2086" s="105"/>
      <c r="F2086" s="126"/>
      <c r="G2086" s="56"/>
      <c r="H2086" s="57">
        <f t="shared" si="99"/>
        <v>0</v>
      </c>
      <c r="I2086" s="580"/>
    </row>
    <row r="2087" spans="2:9" x14ac:dyDescent="0.2">
      <c r="B2087" s="51">
        <v>6</v>
      </c>
      <c r="C2087" s="52"/>
      <c r="D2087" s="58"/>
      <c r="E2087" s="105"/>
      <c r="F2087" s="126"/>
      <c r="G2087" s="56"/>
      <c r="H2087" s="57">
        <f t="shared" si="99"/>
        <v>0</v>
      </c>
      <c r="I2087" s="580"/>
    </row>
    <row r="2088" spans="2:9" x14ac:dyDescent="0.2">
      <c r="B2088" s="51">
        <v>7</v>
      </c>
      <c r="C2088" s="52"/>
      <c r="D2088" s="58"/>
      <c r="E2088" s="105"/>
      <c r="F2088" s="129"/>
      <c r="G2088" s="56"/>
      <c r="H2088" s="57">
        <f t="shared" si="99"/>
        <v>0</v>
      </c>
      <c r="I2088" s="580"/>
    </row>
    <row r="2089" spans="2:9" ht="15" thickBot="1" x14ac:dyDescent="0.25">
      <c r="B2089" s="51">
        <v>8</v>
      </c>
      <c r="C2089" s="52"/>
      <c r="D2089" s="58"/>
      <c r="E2089" s="105"/>
      <c r="F2089" s="129"/>
      <c r="G2089" s="56"/>
      <c r="H2089" s="57">
        <f t="shared" si="99"/>
        <v>0</v>
      </c>
      <c r="I2089" s="580"/>
    </row>
    <row r="2090" spans="2:9" ht="15.75" thickBot="1" x14ac:dyDescent="0.25">
      <c r="B2090" s="61" t="s">
        <v>90</v>
      </c>
      <c r="C2090" s="61" t="s">
        <v>97</v>
      </c>
      <c r="D2090" s="61" t="s">
        <v>92</v>
      </c>
      <c r="E2090" s="582" t="s">
        <v>2</v>
      </c>
      <c r="F2090" s="583"/>
      <c r="G2090" s="61" t="s">
        <v>98</v>
      </c>
      <c r="H2090" s="61" t="s">
        <v>99</v>
      </c>
      <c r="I2090" s="61" t="s">
        <v>96</v>
      </c>
    </row>
    <row r="2091" spans="2:9" ht="36" x14ac:dyDescent="0.2">
      <c r="B2091" s="51">
        <v>1</v>
      </c>
      <c r="C2091" s="52" t="s">
        <v>383</v>
      </c>
      <c r="D2091" s="53" t="s">
        <v>101</v>
      </c>
      <c r="E2091" s="584">
        <v>1.8322857142857152</v>
      </c>
      <c r="F2091" s="585"/>
      <c r="G2091" s="62">
        <v>31550</v>
      </c>
      <c r="H2091" s="63">
        <f>G2091*E2091</f>
        <v>57808.614285714313</v>
      </c>
      <c r="I2091" s="579">
        <f>SUM(H2091:H2092)</f>
        <v>57808.614285714313</v>
      </c>
    </row>
    <row r="2092" spans="2:9" ht="15" thickBot="1" x14ac:dyDescent="0.25">
      <c r="B2092" s="64">
        <v>2</v>
      </c>
      <c r="C2092" s="65" t="s">
        <v>102</v>
      </c>
      <c r="D2092" s="66"/>
      <c r="E2092" s="581"/>
      <c r="F2092" s="581"/>
      <c r="G2092" s="67"/>
      <c r="H2092" s="68">
        <f>G2092*E2092</f>
        <v>0</v>
      </c>
      <c r="I2092" s="580"/>
    </row>
    <row r="2093" spans="2:9" ht="15.75" thickBot="1" x14ac:dyDescent="0.25">
      <c r="B2093" s="61" t="s">
        <v>90</v>
      </c>
      <c r="C2093" s="61" t="s">
        <v>103</v>
      </c>
      <c r="D2093" s="165" t="s">
        <v>92</v>
      </c>
      <c r="E2093" s="586" t="s">
        <v>2</v>
      </c>
      <c r="F2093" s="587"/>
      <c r="G2093" s="168" t="s">
        <v>94</v>
      </c>
      <c r="H2093" s="61" t="s">
        <v>95</v>
      </c>
      <c r="I2093" s="61" t="s">
        <v>96</v>
      </c>
    </row>
    <row r="2094" spans="2:9" ht="23.45" customHeight="1" thickBot="1" x14ac:dyDescent="0.25">
      <c r="B2094" s="51">
        <v>1</v>
      </c>
      <c r="C2094" s="52" t="s">
        <v>104</v>
      </c>
      <c r="D2094" s="53" t="s">
        <v>352</v>
      </c>
      <c r="E2094" s="588">
        <v>0.05</v>
      </c>
      <c r="F2094" s="589"/>
      <c r="G2094" s="57">
        <f>I2091</f>
        <v>57808.614285714313</v>
      </c>
      <c r="H2094" s="71">
        <f>E2094*G2094</f>
        <v>2890.430714285716</v>
      </c>
      <c r="I2094" s="579">
        <f>SUM(H2094:H2096)</f>
        <v>5390.430714285716</v>
      </c>
    </row>
    <row r="2095" spans="2:9" ht="15.75" thickBot="1" x14ac:dyDescent="0.25">
      <c r="B2095" s="64">
        <v>2</v>
      </c>
      <c r="C2095" s="72" t="s">
        <v>135</v>
      </c>
      <c r="D2095" s="58" t="s">
        <v>256</v>
      </c>
      <c r="E2095" s="588">
        <v>1</v>
      </c>
      <c r="F2095" s="589"/>
      <c r="G2095" s="57">
        <v>1600</v>
      </c>
      <c r="H2095" s="71">
        <f t="shared" ref="H2095:H2096" si="100">E2095*G2095</f>
        <v>1600</v>
      </c>
      <c r="I2095" s="580"/>
    </row>
    <row r="2096" spans="2:9" ht="15.75" thickBot="1" x14ac:dyDescent="0.25">
      <c r="B2096" s="64">
        <v>3</v>
      </c>
      <c r="C2096" s="74" t="s">
        <v>134</v>
      </c>
      <c r="D2096" s="58" t="s">
        <v>256</v>
      </c>
      <c r="E2096" s="590">
        <v>1</v>
      </c>
      <c r="F2096" s="591"/>
      <c r="G2096" s="75">
        <v>900</v>
      </c>
      <c r="H2096" s="71">
        <f t="shared" si="100"/>
        <v>900</v>
      </c>
      <c r="I2096" s="580"/>
    </row>
    <row r="2097" spans="2:9" ht="15.75" thickBot="1" x14ac:dyDescent="0.25">
      <c r="B2097" s="61" t="s">
        <v>90</v>
      </c>
      <c r="C2097" s="61" t="s">
        <v>106</v>
      </c>
      <c r="D2097" s="61" t="s">
        <v>92</v>
      </c>
      <c r="E2097" s="582" t="s">
        <v>2</v>
      </c>
      <c r="F2097" s="583"/>
      <c r="G2097" s="61" t="s">
        <v>94</v>
      </c>
      <c r="H2097" s="61" t="s">
        <v>99</v>
      </c>
      <c r="I2097" s="61" t="s">
        <v>96</v>
      </c>
    </row>
    <row r="2098" spans="2:9" x14ac:dyDescent="0.2">
      <c r="B2098" s="51">
        <v>1</v>
      </c>
      <c r="C2098" s="52"/>
      <c r="D2098" s="53"/>
      <c r="E2098" s="577"/>
      <c r="F2098" s="578"/>
      <c r="G2098" s="62"/>
      <c r="H2098" s="63">
        <f>G2098*E2098</f>
        <v>0</v>
      </c>
      <c r="I2098" s="579">
        <f>SUM(H2098:H2099)</f>
        <v>0</v>
      </c>
    </row>
    <row r="2099" spans="2:9" ht="15" thickBot="1" x14ac:dyDescent="0.25">
      <c r="B2099" s="64">
        <v>2</v>
      </c>
      <c r="C2099" s="65" t="s">
        <v>102</v>
      </c>
      <c r="D2099" s="66"/>
      <c r="E2099" s="581"/>
      <c r="F2099" s="581"/>
      <c r="G2099" s="67"/>
      <c r="H2099" s="68">
        <f>G2099*E2099</f>
        <v>0</v>
      </c>
      <c r="I2099" s="580"/>
    </row>
    <row r="2100" spans="2:9" ht="15.75" thickBot="1" x14ac:dyDescent="0.25">
      <c r="B2100" s="76"/>
      <c r="C2100" s="77" t="s">
        <v>109</v>
      </c>
      <c r="D2100" s="78"/>
      <c r="E2100" s="592"/>
      <c r="F2100" s="593"/>
      <c r="G2100" s="79"/>
      <c r="H2100" s="80" t="s">
        <v>102</v>
      </c>
      <c r="I2100" s="81">
        <f>I2082+I2091+I2094+I2098</f>
        <v>168472.04500000001</v>
      </c>
    </row>
    <row r="2101" spans="2:9" x14ac:dyDescent="0.2">
      <c r="B2101" s="82"/>
      <c r="C2101" s="83"/>
      <c r="D2101" s="84"/>
      <c r="E2101" s="84" t="s">
        <v>110</v>
      </c>
      <c r="F2101" s="84"/>
      <c r="G2101" s="85"/>
      <c r="H2101" s="86"/>
      <c r="I2101" s="87"/>
    </row>
    <row r="2102" spans="2:9" x14ac:dyDescent="0.2">
      <c r="B2102" s="88"/>
      <c r="C2102" s="89"/>
      <c r="D2102" s="166"/>
      <c r="E2102" s="166"/>
      <c r="F2102" s="166"/>
      <c r="G2102" s="166"/>
      <c r="H2102" s="45"/>
      <c r="I2102" s="90"/>
    </row>
    <row r="2103" spans="2:9" x14ac:dyDescent="0.2">
      <c r="B2103" s="88"/>
      <c r="C2103" s="91"/>
      <c r="D2103" s="45"/>
      <c r="E2103" s="45"/>
      <c r="F2103" s="166"/>
      <c r="G2103" s="166"/>
      <c r="H2103" s="45"/>
      <c r="I2103" s="92"/>
    </row>
    <row r="2104" spans="2:9" x14ac:dyDescent="0.2">
      <c r="B2104" s="93"/>
      <c r="C2104" s="166"/>
      <c r="D2104" s="45"/>
      <c r="E2104" s="45"/>
      <c r="F2104" s="594" t="s">
        <v>111</v>
      </c>
      <c r="G2104" s="594"/>
      <c r="H2104" s="594"/>
      <c r="I2104" s="94"/>
    </row>
    <row r="2105" spans="2:9" x14ac:dyDescent="0.2">
      <c r="B2105" s="93"/>
      <c r="C2105" s="95"/>
      <c r="D2105" s="45"/>
      <c r="E2105" s="45"/>
      <c r="F2105" s="95"/>
      <c r="G2105" s="95"/>
      <c r="H2105" s="95"/>
      <c r="I2105" s="92"/>
    </row>
    <row r="2106" spans="2:9" ht="15.75" thickBot="1" x14ac:dyDescent="0.25">
      <c r="B2106" s="96"/>
      <c r="C2106" s="97" t="s">
        <v>112</v>
      </c>
      <c r="D2106" s="97"/>
      <c r="E2106" s="97"/>
      <c r="F2106" s="595" t="s">
        <v>113</v>
      </c>
      <c r="G2106" s="596"/>
      <c r="H2106" s="596"/>
      <c r="I2106" s="98"/>
    </row>
    <row r="2108" spans="2:9" ht="15" thickBot="1" x14ac:dyDescent="0.25"/>
    <row r="2109" spans="2:9" ht="15.75" x14ac:dyDescent="0.2">
      <c r="B2109" s="130"/>
      <c r="C2109" s="131"/>
      <c r="D2109" s="659" t="s">
        <v>0</v>
      </c>
      <c r="E2109" s="660"/>
      <c r="F2109" s="660"/>
      <c r="G2109" s="660"/>
      <c r="H2109" s="660"/>
      <c r="I2109" s="661"/>
    </row>
    <row r="2110" spans="2:9" ht="15.75" x14ac:dyDescent="0.2">
      <c r="B2110" s="132"/>
      <c r="C2110" s="34"/>
      <c r="D2110" s="558"/>
      <c r="E2110" s="662"/>
      <c r="F2110" s="662"/>
      <c r="G2110" s="662"/>
      <c r="H2110" s="662"/>
      <c r="I2110" s="663"/>
    </row>
    <row r="2111" spans="2:9" ht="15.75" x14ac:dyDescent="0.2">
      <c r="B2111" s="132"/>
      <c r="C2111" s="34"/>
      <c r="D2111" s="558"/>
      <c r="E2111" s="664"/>
      <c r="F2111" s="664"/>
      <c r="G2111" s="664"/>
      <c r="H2111" s="664"/>
      <c r="I2111" s="663"/>
    </row>
    <row r="2112" spans="2:9" ht="15.75" x14ac:dyDescent="0.2">
      <c r="B2112" s="132"/>
      <c r="C2112" s="34"/>
      <c r="D2112" s="35" t="s">
        <v>81</v>
      </c>
      <c r="E2112" s="125"/>
      <c r="F2112" s="125"/>
      <c r="G2112" s="125"/>
      <c r="H2112" s="125"/>
      <c r="I2112" s="133"/>
    </row>
    <row r="2113" spans="2:9" ht="15.75" x14ac:dyDescent="0.2">
      <c r="B2113" s="132"/>
      <c r="C2113" s="34"/>
      <c r="D2113" s="35" t="s">
        <v>82</v>
      </c>
      <c r="E2113" s="125"/>
      <c r="F2113" s="125"/>
      <c r="G2113" s="125"/>
      <c r="H2113" s="125"/>
      <c r="I2113" s="133"/>
    </row>
    <row r="2114" spans="2:9" ht="21" thickBot="1" x14ac:dyDescent="0.25">
      <c r="B2114" s="134"/>
      <c r="C2114" s="38"/>
      <c r="D2114" s="39" t="s">
        <v>83</v>
      </c>
      <c r="E2114" s="40"/>
      <c r="F2114" s="40"/>
      <c r="G2114" s="40"/>
      <c r="H2114" s="40"/>
      <c r="I2114" s="135"/>
    </row>
    <row r="2115" spans="2:9" ht="15" x14ac:dyDescent="0.25">
      <c r="B2115" s="136" t="s">
        <v>84</v>
      </c>
      <c r="C2115" s="118">
        <v>3.12</v>
      </c>
      <c r="D2115" s="166"/>
      <c r="E2115" s="166"/>
      <c r="F2115" s="166"/>
      <c r="G2115" s="166"/>
      <c r="H2115" s="45"/>
      <c r="I2115" s="137"/>
    </row>
    <row r="2116" spans="2:9" ht="15" thickBot="1" x14ac:dyDescent="0.25">
      <c r="B2116" s="138" t="s">
        <v>85</v>
      </c>
      <c r="C2116" s="562" t="s">
        <v>433</v>
      </c>
      <c r="D2116" s="562"/>
      <c r="E2116" s="562"/>
      <c r="F2116" s="562"/>
      <c r="G2116" s="562"/>
      <c r="H2116" s="562"/>
      <c r="I2116" s="665"/>
    </row>
    <row r="2117" spans="2:9" ht="15.75" thickBot="1" x14ac:dyDescent="0.25">
      <c r="B2117" s="666" t="s">
        <v>86</v>
      </c>
      <c r="C2117" s="556"/>
      <c r="D2117" s="556"/>
      <c r="E2117" s="556"/>
      <c r="F2117" s="556"/>
      <c r="G2117" s="556"/>
      <c r="H2117" s="556"/>
      <c r="I2117" s="667"/>
    </row>
    <row r="2118" spans="2:9" x14ac:dyDescent="0.2">
      <c r="B2118" s="655" t="s">
        <v>87</v>
      </c>
      <c r="C2118" s="567" t="s">
        <v>307</v>
      </c>
      <c r="D2118" s="568"/>
      <c r="E2118" s="568"/>
      <c r="F2118" s="571" t="s">
        <v>88</v>
      </c>
      <c r="G2118" s="573" t="s">
        <v>92</v>
      </c>
      <c r="H2118" s="571" t="s">
        <v>158</v>
      </c>
      <c r="I2118" s="575" t="s">
        <v>350</v>
      </c>
    </row>
    <row r="2119" spans="2:9" ht="15" thickBot="1" x14ac:dyDescent="0.25">
      <c r="B2119" s="656"/>
      <c r="C2119" s="657"/>
      <c r="D2119" s="658"/>
      <c r="E2119" s="658"/>
      <c r="F2119" s="572"/>
      <c r="G2119" s="574"/>
      <c r="H2119" s="572"/>
      <c r="I2119" s="576"/>
    </row>
    <row r="2120" spans="2:9" ht="15" thickBot="1" x14ac:dyDescent="0.25">
      <c r="B2120" s="48" t="s">
        <v>90</v>
      </c>
      <c r="C2120" s="49" t="s">
        <v>91</v>
      </c>
      <c r="D2120" s="49" t="s">
        <v>92</v>
      </c>
      <c r="E2120" s="49" t="s">
        <v>2</v>
      </c>
      <c r="F2120" s="49" t="s">
        <v>93</v>
      </c>
      <c r="G2120" s="49" t="s">
        <v>94</v>
      </c>
      <c r="H2120" s="49" t="s">
        <v>95</v>
      </c>
      <c r="I2120" s="50" t="s">
        <v>96</v>
      </c>
    </row>
    <row r="2121" spans="2:9" x14ac:dyDescent="0.2">
      <c r="B2121" s="51">
        <v>1</v>
      </c>
      <c r="C2121" s="52" t="s">
        <v>382</v>
      </c>
      <c r="D2121" s="53" t="s">
        <v>153</v>
      </c>
      <c r="E2121" s="100">
        <v>1</v>
      </c>
      <c r="F2121" s="126">
        <v>0.05</v>
      </c>
      <c r="G2121" s="56">
        <v>51000</v>
      </c>
      <c r="H2121" s="57">
        <f t="shared" ref="H2121:H2128" si="101">(E2121*G2121)+(E2121*G2121*F2121)</f>
        <v>53550</v>
      </c>
      <c r="I2121" s="580">
        <f>SUM(H2121:H2128)</f>
        <v>53550</v>
      </c>
    </row>
    <row r="2122" spans="2:9" x14ac:dyDescent="0.2">
      <c r="B2122" s="51">
        <v>2</v>
      </c>
      <c r="C2122" s="52"/>
      <c r="D2122" s="58"/>
      <c r="E2122" s="105"/>
      <c r="F2122" s="126"/>
      <c r="G2122" s="113"/>
      <c r="H2122" s="57">
        <f t="shared" si="101"/>
        <v>0</v>
      </c>
      <c r="I2122" s="580"/>
    </row>
    <row r="2123" spans="2:9" x14ac:dyDescent="0.2">
      <c r="B2123" s="51">
        <v>3</v>
      </c>
      <c r="C2123" s="52"/>
      <c r="D2123" s="58"/>
      <c r="E2123" s="105"/>
      <c r="F2123" s="126"/>
      <c r="G2123" s="113"/>
      <c r="H2123" s="57">
        <f t="shared" si="101"/>
        <v>0</v>
      </c>
      <c r="I2123" s="580"/>
    </row>
    <row r="2124" spans="2:9" x14ac:dyDescent="0.2">
      <c r="B2124" s="51">
        <v>4</v>
      </c>
      <c r="C2124" s="52"/>
      <c r="D2124" s="58"/>
      <c r="E2124" s="105"/>
      <c r="F2124" s="126"/>
      <c r="G2124" s="56"/>
      <c r="H2124" s="57">
        <f t="shared" si="101"/>
        <v>0</v>
      </c>
      <c r="I2124" s="580"/>
    </row>
    <row r="2125" spans="2:9" x14ac:dyDescent="0.2">
      <c r="B2125" s="51">
        <v>5</v>
      </c>
      <c r="C2125" s="52"/>
      <c r="D2125" s="58"/>
      <c r="E2125" s="105"/>
      <c r="F2125" s="126"/>
      <c r="G2125" s="56"/>
      <c r="H2125" s="57">
        <f t="shared" si="101"/>
        <v>0</v>
      </c>
      <c r="I2125" s="580"/>
    </row>
    <row r="2126" spans="2:9" x14ac:dyDescent="0.2">
      <c r="B2126" s="51">
        <v>6</v>
      </c>
      <c r="C2126" s="52"/>
      <c r="D2126" s="58"/>
      <c r="E2126" s="105"/>
      <c r="F2126" s="126"/>
      <c r="G2126" s="56"/>
      <c r="H2126" s="57">
        <f t="shared" si="101"/>
        <v>0</v>
      </c>
      <c r="I2126" s="580"/>
    </row>
    <row r="2127" spans="2:9" x14ac:dyDescent="0.2">
      <c r="B2127" s="51">
        <v>7</v>
      </c>
      <c r="C2127" s="52"/>
      <c r="D2127" s="58"/>
      <c r="E2127" s="105"/>
      <c r="F2127" s="129"/>
      <c r="G2127" s="56"/>
      <c r="H2127" s="57">
        <f t="shared" si="101"/>
        <v>0</v>
      </c>
      <c r="I2127" s="580"/>
    </row>
    <row r="2128" spans="2:9" ht="15" thickBot="1" x14ac:dyDescent="0.25">
      <c r="B2128" s="51">
        <v>8</v>
      </c>
      <c r="C2128" s="52"/>
      <c r="D2128" s="58"/>
      <c r="E2128" s="105"/>
      <c r="F2128" s="129"/>
      <c r="G2128" s="56"/>
      <c r="H2128" s="57">
        <f t="shared" si="101"/>
        <v>0</v>
      </c>
      <c r="I2128" s="580"/>
    </row>
    <row r="2129" spans="2:9" ht="15.75" thickBot="1" x14ac:dyDescent="0.25">
      <c r="B2129" s="61" t="s">
        <v>90</v>
      </c>
      <c r="C2129" s="61" t="s">
        <v>97</v>
      </c>
      <c r="D2129" s="61" t="s">
        <v>92</v>
      </c>
      <c r="E2129" s="582" t="s">
        <v>2</v>
      </c>
      <c r="F2129" s="583"/>
      <c r="G2129" s="61" t="s">
        <v>98</v>
      </c>
      <c r="H2129" s="61" t="s">
        <v>99</v>
      </c>
      <c r="I2129" s="61" t="s">
        <v>96</v>
      </c>
    </row>
    <row r="2130" spans="2:9" ht="36" x14ac:dyDescent="0.2">
      <c r="B2130" s="51">
        <v>1</v>
      </c>
      <c r="C2130" s="52" t="s">
        <v>383</v>
      </c>
      <c r="D2130" s="53" t="s">
        <v>101</v>
      </c>
      <c r="E2130" s="584">
        <v>0.900485714285714</v>
      </c>
      <c r="F2130" s="585"/>
      <c r="G2130" s="62">
        <v>31550</v>
      </c>
      <c r="H2130" s="63">
        <f>G2130*E2130</f>
        <v>28410.324285714276</v>
      </c>
      <c r="I2130" s="579">
        <f>SUM(H2130:H2131)</f>
        <v>28410.324285714276</v>
      </c>
    </row>
    <row r="2131" spans="2:9" ht="15" thickBot="1" x14ac:dyDescent="0.25">
      <c r="B2131" s="64">
        <v>2</v>
      </c>
      <c r="C2131" s="65" t="s">
        <v>102</v>
      </c>
      <c r="D2131" s="66"/>
      <c r="E2131" s="581"/>
      <c r="F2131" s="581"/>
      <c r="G2131" s="67"/>
      <c r="H2131" s="68">
        <f>G2131*E2131</f>
        <v>0</v>
      </c>
      <c r="I2131" s="580"/>
    </row>
    <row r="2132" spans="2:9" ht="15.75" thickBot="1" x14ac:dyDescent="0.25">
      <c r="B2132" s="61" t="s">
        <v>90</v>
      </c>
      <c r="C2132" s="61" t="s">
        <v>103</v>
      </c>
      <c r="D2132" s="165" t="s">
        <v>92</v>
      </c>
      <c r="E2132" s="586" t="s">
        <v>2</v>
      </c>
      <c r="F2132" s="587"/>
      <c r="G2132" s="168" t="s">
        <v>94</v>
      </c>
      <c r="H2132" s="61" t="s">
        <v>95</v>
      </c>
      <c r="I2132" s="61" t="s">
        <v>96</v>
      </c>
    </row>
    <row r="2133" spans="2:9" ht="23.45" customHeight="1" thickBot="1" x14ac:dyDescent="0.25">
      <c r="B2133" s="51">
        <v>1</v>
      </c>
      <c r="C2133" s="52" t="s">
        <v>104</v>
      </c>
      <c r="D2133" s="53" t="s">
        <v>352</v>
      </c>
      <c r="E2133" s="588">
        <v>0.05</v>
      </c>
      <c r="F2133" s="589"/>
      <c r="G2133" s="57">
        <f>I2130</f>
        <v>28410.324285714276</v>
      </c>
      <c r="H2133" s="71">
        <f>E2133*G2133</f>
        <v>1420.5162142857139</v>
      </c>
      <c r="I2133" s="579">
        <f>SUM(H2133:H2135)</f>
        <v>3920.5162142857139</v>
      </c>
    </row>
    <row r="2134" spans="2:9" ht="15.75" thickBot="1" x14ac:dyDescent="0.25">
      <c r="B2134" s="64">
        <v>2</v>
      </c>
      <c r="C2134" s="72" t="s">
        <v>135</v>
      </c>
      <c r="D2134" s="58" t="s">
        <v>256</v>
      </c>
      <c r="E2134" s="588">
        <v>1</v>
      </c>
      <c r="F2134" s="589"/>
      <c r="G2134" s="57">
        <v>1600</v>
      </c>
      <c r="H2134" s="71">
        <f t="shared" ref="H2134:H2135" si="102">E2134*G2134</f>
        <v>1600</v>
      </c>
      <c r="I2134" s="580"/>
    </row>
    <row r="2135" spans="2:9" ht="15.75" thickBot="1" x14ac:dyDescent="0.25">
      <c r="B2135" s="64">
        <v>3</v>
      </c>
      <c r="C2135" s="74" t="s">
        <v>134</v>
      </c>
      <c r="D2135" s="58" t="s">
        <v>256</v>
      </c>
      <c r="E2135" s="590">
        <v>1</v>
      </c>
      <c r="F2135" s="591"/>
      <c r="G2135" s="75">
        <v>900</v>
      </c>
      <c r="H2135" s="71">
        <f t="shared" si="102"/>
        <v>900</v>
      </c>
      <c r="I2135" s="580"/>
    </row>
    <row r="2136" spans="2:9" ht="15.75" thickBot="1" x14ac:dyDescent="0.25">
      <c r="B2136" s="61" t="s">
        <v>90</v>
      </c>
      <c r="C2136" s="61" t="s">
        <v>106</v>
      </c>
      <c r="D2136" s="61" t="s">
        <v>92</v>
      </c>
      <c r="E2136" s="582" t="s">
        <v>2</v>
      </c>
      <c r="F2136" s="583"/>
      <c r="G2136" s="61" t="s">
        <v>94</v>
      </c>
      <c r="H2136" s="61" t="s">
        <v>99</v>
      </c>
      <c r="I2136" s="61" t="s">
        <v>96</v>
      </c>
    </row>
    <row r="2137" spans="2:9" x14ac:dyDescent="0.2">
      <c r="B2137" s="51">
        <v>1</v>
      </c>
      <c r="C2137" s="52"/>
      <c r="D2137" s="53"/>
      <c r="E2137" s="577"/>
      <c r="F2137" s="578"/>
      <c r="G2137" s="62"/>
      <c r="H2137" s="63">
        <f>G2137*E2137</f>
        <v>0</v>
      </c>
      <c r="I2137" s="579">
        <f>SUM(H2137:H2138)</f>
        <v>0</v>
      </c>
    </row>
    <row r="2138" spans="2:9" ht="15" thickBot="1" x14ac:dyDescent="0.25">
      <c r="B2138" s="64">
        <v>2</v>
      </c>
      <c r="C2138" s="65" t="s">
        <v>102</v>
      </c>
      <c r="D2138" s="66"/>
      <c r="E2138" s="581"/>
      <c r="F2138" s="581"/>
      <c r="G2138" s="67"/>
      <c r="H2138" s="68">
        <f>G2138*E2138</f>
        <v>0</v>
      </c>
      <c r="I2138" s="580"/>
    </row>
    <row r="2139" spans="2:9" ht="15.75" thickBot="1" x14ac:dyDescent="0.25">
      <c r="B2139" s="76"/>
      <c r="C2139" s="77" t="s">
        <v>109</v>
      </c>
      <c r="D2139" s="78"/>
      <c r="E2139" s="592"/>
      <c r="F2139" s="593"/>
      <c r="G2139" s="79"/>
      <c r="H2139" s="80" t="s">
        <v>102</v>
      </c>
      <c r="I2139" s="81">
        <f>I2121+I2130+I2133+I2137</f>
        <v>85880.840499999991</v>
      </c>
    </row>
    <row r="2140" spans="2:9" x14ac:dyDescent="0.2">
      <c r="B2140" s="82"/>
      <c r="C2140" s="83"/>
      <c r="D2140" s="84"/>
      <c r="E2140" s="84" t="s">
        <v>110</v>
      </c>
      <c r="F2140" s="84"/>
      <c r="G2140" s="85"/>
      <c r="H2140" s="86"/>
      <c r="I2140" s="87"/>
    </row>
    <row r="2141" spans="2:9" x14ac:dyDescent="0.2">
      <c r="B2141" s="88"/>
      <c r="C2141" s="89"/>
      <c r="D2141" s="166"/>
      <c r="E2141" s="166"/>
      <c r="F2141" s="166"/>
      <c r="G2141" s="166"/>
      <c r="H2141" s="45"/>
      <c r="I2141" s="90"/>
    </row>
    <row r="2142" spans="2:9" x14ac:dyDescent="0.2">
      <c r="B2142" s="88"/>
      <c r="C2142" s="91"/>
      <c r="D2142" s="45"/>
      <c r="E2142" s="45"/>
      <c r="F2142" s="166"/>
      <c r="G2142" s="166"/>
      <c r="H2142" s="45"/>
      <c r="I2142" s="92"/>
    </row>
    <row r="2143" spans="2:9" x14ac:dyDescent="0.2">
      <c r="B2143" s="93"/>
      <c r="C2143" s="166"/>
      <c r="D2143" s="45"/>
      <c r="E2143" s="45"/>
      <c r="F2143" s="594" t="s">
        <v>111</v>
      </c>
      <c r="G2143" s="594"/>
      <c r="H2143" s="594"/>
      <c r="I2143" s="94"/>
    </row>
    <row r="2144" spans="2:9" x14ac:dyDescent="0.2">
      <c r="B2144" s="93"/>
      <c r="C2144" s="95"/>
      <c r="D2144" s="45"/>
      <c r="E2144" s="45"/>
      <c r="F2144" s="95"/>
      <c r="G2144" s="95"/>
      <c r="H2144" s="95"/>
      <c r="I2144" s="92"/>
    </row>
    <row r="2145" spans="2:9" ht="15.75" thickBot="1" x14ac:dyDescent="0.25">
      <c r="B2145" s="96"/>
      <c r="C2145" s="97" t="s">
        <v>112</v>
      </c>
      <c r="D2145" s="97"/>
      <c r="E2145" s="97"/>
      <c r="F2145" s="595" t="s">
        <v>113</v>
      </c>
      <c r="G2145" s="596"/>
      <c r="H2145" s="596"/>
      <c r="I2145" s="98"/>
    </row>
    <row r="2147" spans="2:9" ht="15" thickBot="1" x14ac:dyDescent="0.25"/>
    <row r="2148" spans="2:9" ht="15.75" x14ac:dyDescent="0.2">
      <c r="B2148" s="130"/>
      <c r="C2148" s="131"/>
      <c r="D2148" s="659" t="s">
        <v>0</v>
      </c>
      <c r="E2148" s="660"/>
      <c r="F2148" s="660"/>
      <c r="G2148" s="660"/>
      <c r="H2148" s="660"/>
      <c r="I2148" s="661"/>
    </row>
    <row r="2149" spans="2:9" ht="15.75" x14ac:dyDescent="0.2">
      <c r="B2149" s="132"/>
      <c r="C2149" s="34"/>
      <c r="D2149" s="558"/>
      <c r="E2149" s="662"/>
      <c r="F2149" s="662"/>
      <c r="G2149" s="662"/>
      <c r="H2149" s="662"/>
      <c r="I2149" s="663"/>
    </row>
    <row r="2150" spans="2:9" ht="15.75" x14ac:dyDescent="0.2">
      <c r="B2150" s="132"/>
      <c r="C2150" s="34"/>
      <c r="D2150" s="558"/>
      <c r="E2150" s="664"/>
      <c r="F2150" s="664"/>
      <c r="G2150" s="664"/>
      <c r="H2150" s="664"/>
      <c r="I2150" s="663"/>
    </row>
    <row r="2151" spans="2:9" ht="15.75" x14ac:dyDescent="0.2">
      <c r="B2151" s="132"/>
      <c r="C2151" s="34"/>
      <c r="D2151" s="35" t="s">
        <v>81</v>
      </c>
      <c r="E2151" s="125"/>
      <c r="F2151" s="125"/>
      <c r="G2151" s="125"/>
      <c r="H2151" s="125"/>
      <c r="I2151" s="133"/>
    </row>
    <row r="2152" spans="2:9" ht="15.75" x14ac:dyDescent="0.2">
      <c r="B2152" s="132"/>
      <c r="C2152" s="34"/>
      <c r="D2152" s="35" t="s">
        <v>82</v>
      </c>
      <c r="E2152" s="125"/>
      <c r="F2152" s="125"/>
      <c r="G2152" s="125"/>
      <c r="H2152" s="125"/>
      <c r="I2152" s="133"/>
    </row>
    <row r="2153" spans="2:9" ht="21" thickBot="1" x14ac:dyDescent="0.25">
      <c r="B2153" s="134"/>
      <c r="C2153" s="38"/>
      <c r="D2153" s="39" t="s">
        <v>83</v>
      </c>
      <c r="E2153" s="40"/>
      <c r="F2153" s="40"/>
      <c r="G2153" s="40"/>
      <c r="H2153" s="40"/>
      <c r="I2153" s="135"/>
    </row>
    <row r="2154" spans="2:9" ht="15" x14ac:dyDescent="0.25">
      <c r="B2154" s="136" t="s">
        <v>84</v>
      </c>
      <c r="C2154" s="118">
        <v>3.13</v>
      </c>
      <c r="D2154" s="166"/>
      <c r="E2154" s="166"/>
      <c r="F2154" s="166"/>
      <c r="G2154" s="166"/>
      <c r="H2154" s="45"/>
      <c r="I2154" s="137"/>
    </row>
    <row r="2155" spans="2:9" ht="15" thickBot="1" x14ac:dyDescent="0.25">
      <c r="B2155" s="138" t="s">
        <v>85</v>
      </c>
      <c r="C2155" s="562" t="s">
        <v>339</v>
      </c>
      <c r="D2155" s="562"/>
      <c r="E2155" s="562"/>
      <c r="F2155" s="562"/>
      <c r="G2155" s="562"/>
      <c r="H2155" s="562"/>
      <c r="I2155" s="665"/>
    </row>
    <row r="2156" spans="2:9" ht="15.75" thickBot="1" x14ac:dyDescent="0.25">
      <c r="B2156" s="666" t="s">
        <v>86</v>
      </c>
      <c r="C2156" s="556"/>
      <c r="D2156" s="556"/>
      <c r="E2156" s="556"/>
      <c r="F2156" s="556"/>
      <c r="G2156" s="556"/>
      <c r="H2156" s="556"/>
      <c r="I2156" s="667"/>
    </row>
    <row r="2157" spans="2:9" ht="29.25" customHeight="1" x14ac:dyDescent="0.2">
      <c r="B2157" s="655" t="s">
        <v>87</v>
      </c>
      <c r="C2157" s="567" t="s">
        <v>340</v>
      </c>
      <c r="D2157" s="568"/>
      <c r="E2157" s="568"/>
      <c r="F2157" s="571" t="s">
        <v>88</v>
      </c>
      <c r="G2157" s="573" t="s">
        <v>8</v>
      </c>
      <c r="H2157" s="571" t="s">
        <v>158</v>
      </c>
      <c r="I2157" s="575" t="s">
        <v>350</v>
      </c>
    </row>
    <row r="2158" spans="2:9" ht="15" thickBot="1" x14ac:dyDescent="0.25">
      <c r="B2158" s="656"/>
      <c r="C2158" s="657"/>
      <c r="D2158" s="658"/>
      <c r="E2158" s="658"/>
      <c r="F2158" s="572"/>
      <c r="G2158" s="574"/>
      <c r="H2158" s="572"/>
      <c r="I2158" s="576"/>
    </row>
    <row r="2159" spans="2:9" ht="15" thickBot="1" x14ac:dyDescent="0.25">
      <c r="B2159" s="48" t="s">
        <v>90</v>
      </c>
      <c r="C2159" s="49" t="s">
        <v>91</v>
      </c>
      <c r="D2159" s="49" t="s">
        <v>92</v>
      </c>
      <c r="E2159" s="49" t="s">
        <v>2</v>
      </c>
      <c r="F2159" s="49" t="s">
        <v>93</v>
      </c>
      <c r="G2159" s="49" t="s">
        <v>94</v>
      </c>
      <c r="H2159" s="49" t="s">
        <v>95</v>
      </c>
      <c r="I2159" s="50" t="s">
        <v>96</v>
      </c>
    </row>
    <row r="2160" spans="2:9" x14ac:dyDescent="0.2">
      <c r="B2160" s="139">
        <v>1</v>
      </c>
      <c r="C2160" s="52" t="s">
        <v>405</v>
      </c>
      <c r="D2160" s="53" t="s">
        <v>22</v>
      </c>
      <c r="E2160" s="100">
        <v>1</v>
      </c>
      <c r="F2160" s="126">
        <v>0.05</v>
      </c>
      <c r="G2160" s="56">
        <v>238698.09523809518</v>
      </c>
      <c r="H2160" s="57">
        <f t="shared" ref="H2160:H2169" si="103">(E2160*G2160)+(E2160*G2160*F2160)</f>
        <v>250632.99999999994</v>
      </c>
      <c r="I2160" s="678">
        <f>SUM(H2160:H2169)</f>
        <v>250632.99999999994</v>
      </c>
    </row>
    <row r="2161" spans="2:9" x14ac:dyDescent="0.2">
      <c r="B2161" s="139">
        <v>2</v>
      </c>
      <c r="C2161" s="52"/>
      <c r="D2161" s="58"/>
      <c r="E2161" s="105"/>
      <c r="F2161" s="126"/>
      <c r="G2161" s="113"/>
      <c r="H2161" s="57">
        <f t="shared" si="103"/>
        <v>0</v>
      </c>
      <c r="I2161" s="679"/>
    </row>
    <row r="2162" spans="2:9" x14ac:dyDescent="0.2">
      <c r="B2162" s="139">
        <v>3</v>
      </c>
      <c r="C2162" s="52"/>
      <c r="D2162" s="58"/>
      <c r="E2162" s="105"/>
      <c r="F2162" s="126"/>
      <c r="G2162" s="113"/>
      <c r="H2162" s="57">
        <f t="shared" si="103"/>
        <v>0</v>
      </c>
      <c r="I2162" s="679"/>
    </row>
    <row r="2163" spans="2:9" x14ac:dyDescent="0.2">
      <c r="B2163" s="139">
        <v>4</v>
      </c>
      <c r="C2163" s="52"/>
      <c r="D2163" s="58"/>
      <c r="E2163" s="105"/>
      <c r="F2163" s="126"/>
      <c r="G2163" s="56"/>
      <c r="H2163" s="57">
        <f t="shared" si="103"/>
        <v>0</v>
      </c>
      <c r="I2163" s="679"/>
    </row>
    <row r="2164" spans="2:9" x14ac:dyDescent="0.2">
      <c r="B2164" s="139">
        <v>5</v>
      </c>
      <c r="C2164" s="52"/>
      <c r="D2164" s="58"/>
      <c r="E2164" s="105"/>
      <c r="F2164" s="126"/>
      <c r="G2164" s="56"/>
      <c r="H2164" s="57">
        <f t="shared" si="103"/>
        <v>0</v>
      </c>
      <c r="I2164" s="679"/>
    </row>
    <row r="2165" spans="2:9" x14ac:dyDescent="0.2">
      <c r="B2165" s="139">
        <v>6</v>
      </c>
      <c r="C2165" s="52"/>
      <c r="D2165" s="58"/>
      <c r="E2165" s="105"/>
      <c r="F2165" s="126"/>
      <c r="G2165" s="56"/>
      <c r="H2165" s="57">
        <f t="shared" si="103"/>
        <v>0</v>
      </c>
      <c r="I2165" s="679"/>
    </row>
    <row r="2166" spans="2:9" x14ac:dyDescent="0.2">
      <c r="B2166" s="139">
        <v>7</v>
      </c>
      <c r="C2166" s="52"/>
      <c r="D2166" s="58"/>
      <c r="E2166" s="105"/>
      <c r="F2166" s="129"/>
      <c r="G2166" s="56"/>
      <c r="H2166" s="57">
        <f t="shared" si="103"/>
        <v>0</v>
      </c>
      <c r="I2166" s="679"/>
    </row>
    <row r="2167" spans="2:9" x14ac:dyDescent="0.2">
      <c r="B2167" s="140">
        <v>8</v>
      </c>
      <c r="C2167" s="141"/>
      <c r="D2167" s="114"/>
      <c r="E2167" s="142"/>
      <c r="F2167" s="143"/>
      <c r="G2167" s="144"/>
      <c r="H2167" s="145">
        <f t="shared" si="103"/>
        <v>0</v>
      </c>
      <c r="I2167" s="679"/>
    </row>
    <row r="2168" spans="2:9" x14ac:dyDescent="0.2">
      <c r="B2168" s="146">
        <v>9</v>
      </c>
      <c r="C2168" s="119"/>
      <c r="D2168" s="116"/>
      <c r="E2168" s="120"/>
      <c r="F2168" s="147"/>
      <c r="G2168" s="121"/>
      <c r="H2168" s="145">
        <f t="shared" si="103"/>
        <v>0</v>
      </c>
      <c r="I2168" s="679"/>
    </row>
    <row r="2169" spans="2:9" ht="15" thickBot="1" x14ac:dyDescent="0.25">
      <c r="B2169" s="146">
        <v>10</v>
      </c>
      <c r="C2169" s="119"/>
      <c r="D2169" s="116"/>
      <c r="E2169" s="120"/>
      <c r="F2169" s="147"/>
      <c r="G2169" s="121"/>
      <c r="H2169" s="117">
        <f t="shared" si="103"/>
        <v>0</v>
      </c>
      <c r="I2169" s="680"/>
    </row>
    <row r="2170" spans="2:9" ht="15.75" thickBot="1" x14ac:dyDescent="0.25">
      <c r="B2170" s="148" t="s">
        <v>90</v>
      </c>
      <c r="C2170" s="115" t="s">
        <v>97</v>
      </c>
      <c r="D2170" s="115" t="s">
        <v>92</v>
      </c>
      <c r="E2170" s="681" t="s">
        <v>2</v>
      </c>
      <c r="F2170" s="682"/>
      <c r="G2170" s="115" t="s">
        <v>98</v>
      </c>
      <c r="H2170" s="115" t="s">
        <v>99</v>
      </c>
      <c r="I2170" s="149" t="s">
        <v>96</v>
      </c>
    </row>
    <row r="2171" spans="2:9" ht="36" x14ac:dyDescent="0.2">
      <c r="B2171" s="139">
        <v>1</v>
      </c>
      <c r="C2171" s="52" t="s">
        <v>436</v>
      </c>
      <c r="D2171" s="53" t="s">
        <v>101</v>
      </c>
      <c r="E2171" s="584">
        <v>1.6</v>
      </c>
      <c r="F2171" s="585"/>
      <c r="G2171" s="62">
        <v>32984.17027434583</v>
      </c>
      <c r="H2171" s="63">
        <f>G2171*E2171</f>
        <v>52774.672438953334</v>
      </c>
      <c r="I2171" s="676">
        <f>SUM(H2171:H2172)</f>
        <v>52774.672438953334</v>
      </c>
    </row>
    <row r="2172" spans="2:9" ht="15" thickBot="1" x14ac:dyDescent="0.25">
      <c r="B2172" s="150">
        <v>2</v>
      </c>
      <c r="C2172" s="65" t="s">
        <v>102</v>
      </c>
      <c r="D2172" s="66"/>
      <c r="E2172" s="581"/>
      <c r="F2172" s="581"/>
      <c r="G2172" s="67"/>
      <c r="H2172" s="68">
        <f>G2172*E2172</f>
        <v>0</v>
      </c>
      <c r="I2172" s="677"/>
    </row>
    <row r="2173" spans="2:9" ht="15.75" thickBot="1" x14ac:dyDescent="0.25">
      <c r="B2173" s="151" t="s">
        <v>90</v>
      </c>
      <c r="C2173" s="61" t="s">
        <v>103</v>
      </c>
      <c r="D2173" s="165" t="s">
        <v>92</v>
      </c>
      <c r="E2173" s="586" t="s">
        <v>2</v>
      </c>
      <c r="F2173" s="587"/>
      <c r="G2173" s="168" t="s">
        <v>94</v>
      </c>
      <c r="H2173" s="61" t="s">
        <v>95</v>
      </c>
      <c r="I2173" s="149" t="s">
        <v>96</v>
      </c>
    </row>
    <row r="2174" spans="2:9" ht="23.45" customHeight="1" thickBot="1" x14ac:dyDescent="0.25">
      <c r="B2174" s="139">
        <v>1</v>
      </c>
      <c r="C2174" s="52" t="s">
        <v>104</v>
      </c>
      <c r="D2174" s="53" t="s">
        <v>352</v>
      </c>
      <c r="E2174" s="588">
        <v>0.05</v>
      </c>
      <c r="F2174" s="589"/>
      <c r="G2174" s="57">
        <f>I2171</f>
        <v>52774.672438953334</v>
      </c>
      <c r="H2174" s="71">
        <f>E2174*G2174</f>
        <v>2638.733621947667</v>
      </c>
      <c r="I2174" s="676">
        <f>SUM(H2174:H2176)</f>
        <v>2638.733621947667</v>
      </c>
    </row>
    <row r="2175" spans="2:9" ht="15.75" thickBot="1" x14ac:dyDescent="0.25">
      <c r="B2175" s="150">
        <v>2</v>
      </c>
      <c r="C2175" s="72"/>
      <c r="D2175" s="58"/>
      <c r="E2175" s="588"/>
      <c r="F2175" s="589"/>
      <c r="G2175" s="57"/>
      <c r="H2175" s="71">
        <f t="shared" ref="H2175:H2176" si="104">E2175*G2175</f>
        <v>0</v>
      </c>
      <c r="I2175" s="677"/>
    </row>
    <row r="2176" spans="2:9" ht="15.75" thickBot="1" x14ac:dyDescent="0.25">
      <c r="B2176" s="150">
        <v>3</v>
      </c>
      <c r="C2176" s="74"/>
      <c r="D2176" s="58"/>
      <c r="E2176" s="590"/>
      <c r="F2176" s="591"/>
      <c r="G2176" s="75"/>
      <c r="H2176" s="71">
        <f t="shared" si="104"/>
        <v>0</v>
      </c>
      <c r="I2176" s="677"/>
    </row>
    <row r="2177" spans="2:9" ht="15.75" thickBot="1" x14ac:dyDescent="0.25">
      <c r="B2177" s="151" t="s">
        <v>90</v>
      </c>
      <c r="C2177" s="61" t="s">
        <v>106</v>
      </c>
      <c r="D2177" s="61" t="s">
        <v>92</v>
      </c>
      <c r="E2177" s="582" t="s">
        <v>2</v>
      </c>
      <c r="F2177" s="583"/>
      <c r="G2177" s="61" t="s">
        <v>94</v>
      </c>
      <c r="H2177" s="61" t="s">
        <v>99</v>
      </c>
      <c r="I2177" s="149" t="s">
        <v>96</v>
      </c>
    </row>
    <row r="2178" spans="2:9" x14ac:dyDescent="0.2">
      <c r="B2178" s="139">
        <v>1</v>
      </c>
      <c r="C2178" s="52"/>
      <c r="D2178" s="53"/>
      <c r="E2178" s="577"/>
      <c r="F2178" s="578"/>
      <c r="G2178" s="62"/>
      <c r="H2178" s="63">
        <f>G2178*E2178</f>
        <v>0</v>
      </c>
      <c r="I2178" s="676">
        <f>SUM(H2178:H2179)</f>
        <v>0</v>
      </c>
    </row>
    <row r="2179" spans="2:9" ht="15" thickBot="1" x14ac:dyDescent="0.25">
      <c r="B2179" s="150">
        <v>2</v>
      </c>
      <c r="C2179" s="65" t="s">
        <v>102</v>
      </c>
      <c r="D2179" s="66"/>
      <c r="E2179" s="581"/>
      <c r="F2179" s="581"/>
      <c r="G2179" s="67"/>
      <c r="H2179" s="68">
        <f>G2179*E2179</f>
        <v>0</v>
      </c>
      <c r="I2179" s="677"/>
    </row>
    <row r="2180" spans="2:9" ht="15.75" thickBot="1" x14ac:dyDescent="0.25">
      <c r="B2180" s="152"/>
      <c r="C2180" s="77" t="s">
        <v>109</v>
      </c>
      <c r="D2180" s="78"/>
      <c r="E2180" s="592"/>
      <c r="F2180" s="593"/>
      <c r="G2180" s="79"/>
      <c r="H2180" s="80" t="s">
        <v>102</v>
      </c>
      <c r="I2180" s="153">
        <f>I2160+I2171+I2174+I2178</f>
        <v>306046.40606090095</v>
      </c>
    </row>
    <row r="2181" spans="2:9" x14ac:dyDescent="0.2">
      <c r="B2181" s="154"/>
      <c r="C2181" s="83"/>
      <c r="D2181" s="84"/>
      <c r="E2181" s="84" t="s">
        <v>110</v>
      </c>
      <c r="F2181" s="84"/>
      <c r="G2181" s="85"/>
      <c r="H2181" s="86"/>
      <c r="I2181" s="155"/>
    </row>
    <row r="2182" spans="2:9" x14ac:dyDescent="0.2">
      <c r="B2182" s="156"/>
      <c r="C2182" s="89"/>
      <c r="D2182" s="166"/>
      <c r="E2182" s="166"/>
      <c r="F2182" s="166"/>
      <c r="G2182" s="166"/>
      <c r="H2182" s="45"/>
      <c r="I2182" s="157"/>
    </row>
    <row r="2183" spans="2:9" x14ac:dyDescent="0.2">
      <c r="B2183" s="156"/>
      <c r="C2183" s="91"/>
      <c r="D2183" s="45"/>
      <c r="E2183" s="45"/>
      <c r="F2183" s="166"/>
      <c r="G2183" s="166"/>
      <c r="H2183" s="45"/>
      <c r="I2183" s="158"/>
    </row>
    <row r="2184" spans="2:9" x14ac:dyDescent="0.2">
      <c r="B2184" s="159"/>
      <c r="C2184" s="166"/>
      <c r="D2184" s="45"/>
      <c r="E2184" s="45"/>
      <c r="F2184" s="594" t="s">
        <v>111</v>
      </c>
      <c r="G2184" s="594"/>
      <c r="H2184" s="594"/>
      <c r="I2184" s="160"/>
    </row>
    <row r="2185" spans="2:9" x14ac:dyDescent="0.2">
      <c r="B2185" s="159"/>
      <c r="C2185" s="95"/>
      <c r="D2185" s="45"/>
      <c r="E2185" s="45"/>
      <c r="F2185" s="95"/>
      <c r="G2185" s="95"/>
      <c r="H2185" s="95"/>
      <c r="I2185" s="158"/>
    </row>
    <row r="2186" spans="2:9" ht="15.75" thickBot="1" x14ac:dyDescent="0.25">
      <c r="B2186" s="161"/>
      <c r="C2186" s="162" t="s">
        <v>112</v>
      </c>
      <c r="D2186" s="162"/>
      <c r="E2186" s="162"/>
      <c r="F2186" s="674" t="s">
        <v>113</v>
      </c>
      <c r="G2186" s="675"/>
      <c r="H2186" s="675"/>
      <c r="I2186" s="163"/>
    </row>
    <row r="2188" spans="2:9" ht="15" thickBot="1" x14ac:dyDescent="0.25"/>
    <row r="2189" spans="2:9" ht="15.75" x14ac:dyDescent="0.2">
      <c r="B2189" s="130"/>
      <c r="C2189" s="131"/>
      <c r="D2189" s="659" t="s">
        <v>0</v>
      </c>
      <c r="E2189" s="660"/>
      <c r="F2189" s="660"/>
      <c r="G2189" s="660"/>
      <c r="H2189" s="660"/>
      <c r="I2189" s="661"/>
    </row>
    <row r="2190" spans="2:9" ht="15.75" x14ac:dyDescent="0.2">
      <c r="B2190" s="132"/>
      <c r="C2190" s="34"/>
      <c r="D2190" s="558"/>
      <c r="E2190" s="662"/>
      <c r="F2190" s="662"/>
      <c r="G2190" s="662"/>
      <c r="H2190" s="662"/>
      <c r="I2190" s="663"/>
    </row>
    <row r="2191" spans="2:9" ht="15.75" x14ac:dyDescent="0.2">
      <c r="B2191" s="132"/>
      <c r="C2191" s="34"/>
      <c r="D2191" s="558"/>
      <c r="E2191" s="664"/>
      <c r="F2191" s="664"/>
      <c r="G2191" s="664"/>
      <c r="H2191" s="664"/>
      <c r="I2191" s="663"/>
    </row>
    <row r="2192" spans="2:9" ht="15.75" x14ac:dyDescent="0.2">
      <c r="B2192" s="132"/>
      <c r="C2192" s="34"/>
      <c r="D2192" s="35" t="s">
        <v>81</v>
      </c>
      <c r="E2192" s="125"/>
      <c r="F2192" s="125"/>
      <c r="G2192" s="125"/>
      <c r="H2192" s="125"/>
      <c r="I2192" s="133"/>
    </row>
    <row r="2193" spans="2:9" ht="15.75" x14ac:dyDescent="0.2">
      <c r="B2193" s="132"/>
      <c r="C2193" s="34"/>
      <c r="D2193" s="35" t="s">
        <v>82</v>
      </c>
      <c r="E2193" s="125"/>
      <c r="F2193" s="125"/>
      <c r="G2193" s="125"/>
      <c r="H2193" s="125"/>
      <c r="I2193" s="133"/>
    </row>
    <row r="2194" spans="2:9" ht="21" thickBot="1" x14ac:dyDescent="0.25">
      <c r="B2194" s="134"/>
      <c r="C2194" s="38"/>
      <c r="D2194" s="39" t="s">
        <v>83</v>
      </c>
      <c r="E2194" s="40"/>
      <c r="F2194" s="40"/>
      <c r="G2194" s="40"/>
      <c r="H2194" s="40"/>
      <c r="I2194" s="135"/>
    </row>
    <row r="2195" spans="2:9" ht="15" x14ac:dyDescent="0.25">
      <c r="B2195" s="136" t="s">
        <v>84</v>
      </c>
      <c r="C2195" s="118">
        <v>3.14</v>
      </c>
      <c r="D2195" s="166"/>
      <c r="E2195" s="166"/>
      <c r="F2195" s="166"/>
      <c r="G2195" s="166"/>
      <c r="H2195" s="45"/>
      <c r="I2195" s="137"/>
    </row>
    <row r="2196" spans="2:9" ht="15" thickBot="1" x14ac:dyDescent="0.25">
      <c r="B2196" s="138" t="s">
        <v>85</v>
      </c>
      <c r="C2196" s="562" t="s">
        <v>339</v>
      </c>
      <c r="D2196" s="562"/>
      <c r="E2196" s="562"/>
      <c r="F2196" s="562"/>
      <c r="G2196" s="562"/>
      <c r="H2196" s="562"/>
      <c r="I2196" s="665"/>
    </row>
    <row r="2197" spans="2:9" ht="15.75" thickBot="1" x14ac:dyDescent="0.25">
      <c r="B2197" s="666" t="s">
        <v>86</v>
      </c>
      <c r="C2197" s="556"/>
      <c r="D2197" s="556"/>
      <c r="E2197" s="556"/>
      <c r="F2197" s="556"/>
      <c r="G2197" s="556"/>
      <c r="H2197" s="556"/>
      <c r="I2197" s="667"/>
    </row>
    <row r="2198" spans="2:9" ht="31.5" customHeight="1" x14ac:dyDescent="0.2">
      <c r="B2198" s="655" t="s">
        <v>87</v>
      </c>
      <c r="C2198" s="567" t="s">
        <v>341</v>
      </c>
      <c r="D2198" s="568"/>
      <c r="E2198" s="568"/>
      <c r="F2198" s="571" t="s">
        <v>88</v>
      </c>
      <c r="G2198" s="573" t="s">
        <v>34</v>
      </c>
      <c r="H2198" s="571" t="s">
        <v>158</v>
      </c>
      <c r="I2198" s="575" t="s">
        <v>350</v>
      </c>
    </row>
    <row r="2199" spans="2:9" ht="15" thickBot="1" x14ac:dyDescent="0.25">
      <c r="B2199" s="656"/>
      <c r="C2199" s="657"/>
      <c r="D2199" s="658"/>
      <c r="E2199" s="658"/>
      <c r="F2199" s="572"/>
      <c r="G2199" s="574"/>
      <c r="H2199" s="572"/>
      <c r="I2199" s="576"/>
    </row>
    <row r="2200" spans="2:9" ht="15" thickBot="1" x14ac:dyDescent="0.25">
      <c r="B2200" s="48" t="s">
        <v>90</v>
      </c>
      <c r="C2200" s="49" t="s">
        <v>91</v>
      </c>
      <c r="D2200" s="49" t="s">
        <v>92</v>
      </c>
      <c r="E2200" s="49" t="s">
        <v>2</v>
      </c>
      <c r="F2200" s="49" t="s">
        <v>93</v>
      </c>
      <c r="G2200" s="49" t="s">
        <v>94</v>
      </c>
      <c r="H2200" s="49" t="s">
        <v>95</v>
      </c>
      <c r="I2200" s="50" t="s">
        <v>96</v>
      </c>
    </row>
    <row r="2201" spans="2:9" ht="24" x14ac:dyDescent="0.2">
      <c r="B2201" s="139">
        <v>1</v>
      </c>
      <c r="C2201" s="52" t="s">
        <v>437</v>
      </c>
      <c r="D2201" s="53" t="s">
        <v>34</v>
      </c>
      <c r="E2201" s="100">
        <v>1</v>
      </c>
      <c r="F2201" s="126">
        <v>0</v>
      </c>
      <c r="G2201" s="56">
        <v>844943</v>
      </c>
      <c r="H2201" s="57">
        <f t="shared" ref="H2201:H2210" si="105">(E2201*G2201)+(E2201*G2201*F2201)</f>
        <v>844943</v>
      </c>
      <c r="I2201" s="678">
        <f>SUM(H2201:H2210)</f>
        <v>844943</v>
      </c>
    </row>
    <row r="2202" spans="2:9" x14ac:dyDescent="0.2">
      <c r="B2202" s="139">
        <v>2</v>
      </c>
      <c r="C2202" s="52"/>
      <c r="D2202" s="58"/>
      <c r="E2202" s="105"/>
      <c r="F2202" s="126"/>
      <c r="G2202" s="113"/>
      <c r="H2202" s="57">
        <f t="shared" si="105"/>
        <v>0</v>
      </c>
      <c r="I2202" s="679"/>
    </row>
    <row r="2203" spans="2:9" x14ac:dyDescent="0.2">
      <c r="B2203" s="139">
        <v>3</v>
      </c>
      <c r="C2203" s="52"/>
      <c r="D2203" s="58"/>
      <c r="E2203" s="105"/>
      <c r="F2203" s="126"/>
      <c r="G2203" s="113"/>
      <c r="H2203" s="57">
        <f t="shared" si="105"/>
        <v>0</v>
      </c>
      <c r="I2203" s="679"/>
    </row>
    <row r="2204" spans="2:9" x14ac:dyDescent="0.2">
      <c r="B2204" s="139">
        <v>4</v>
      </c>
      <c r="C2204" s="52"/>
      <c r="D2204" s="58"/>
      <c r="E2204" s="105"/>
      <c r="F2204" s="126"/>
      <c r="G2204" s="56"/>
      <c r="H2204" s="57">
        <f t="shared" si="105"/>
        <v>0</v>
      </c>
      <c r="I2204" s="679"/>
    </row>
    <row r="2205" spans="2:9" x14ac:dyDescent="0.2">
      <c r="B2205" s="139">
        <v>5</v>
      </c>
      <c r="C2205" s="52"/>
      <c r="D2205" s="58"/>
      <c r="E2205" s="105"/>
      <c r="F2205" s="126"/>
      <c r="G2205" s="56"/>
      <c r="H2205" s="57">
        <f t="shared" si="105"/>
        <v>0</v>
      </c>
      <c r="I2205" s="679"/>
    </row>
    <row r="2206" spans="2:9" x14ac:dyDescent="0.2">
      <c r="B2206" s="139">
        <v>6</v>
      </c>
      <c r="C2206" s="52"/>
      <c r="D2206" s="58"/>
      <c r="E2206" s="105"/>
      <c r="F2206" s="126"/>
      <c r="G2206" s="56"/>
      <c r="H2206" s="57">
        <f t="shared" si="105"/>
        <v>0</v>
      </c>
      <c r="I2206" s="679"/>
    </row>
    <row r="2207" spans="2:9" x14ac:dyDescent="0.2">
      <c r="B2207" s="139">
        <v>7</v>
      </c>
      <c r="C2207" s="52"/>
      <c r="D2207" s="58"/>
      <c r="E2207" s="105"/>
      <c r="F2207" s="129"/>
      <c r="G2207" s="56"/>
      <c r="H2207" s="57">
        <f t="shared" si="105"/>
        <v>0</v>
      </c>
      <c r="I2207" s="679"/>
    </row>
    <row r="2208" spans="2:9" x14ac:dyDescent="0.2">
      <c r="B2208" s="140">
        <v>8</v>
      </c>
      <c r="C2208" s="141"/>
      <c r="D2208" s="114"/>
      <c r="E2208" s="142"/>
      <c r="F2208" s="143"/>
      <c r="G2208" s="144"/>
      <c r="H2208" s="145">
        <f t="shared" si="105"/>
        <v>0</v>
      </c>
      <c r="I2208" s="679"/>
    </row>
    <row r="2209" spans="2:9" x14ac:dyDescent="0.2">
      <c r="B2209" s="146">
        <v>9</v>
      </c>
      <c r="C2209" s="119"/>
      <c r="D2209" s="116"/>
      <c r="E2209" s="120"/>
      <c r="F2209" s="147"/>
      <c r="G2209" s="121"/>
      <c r="H2209" s="145">
        <f t="shared" si="105"/>
        <v>0</v>
      </c>
      <c r="I2209" s="679"/>
    </row>
    <row r="2210" spans="2:9" ht="15" thickBot="1" x14ac:dyDescent="0.25">
      <c r="B2210" s="146">
        <v>10</v>
      </c>
      <c r="C2210" s="119"/>
      <c r="D2210" s="116"/>
      <c r="E2210" s="120"/>
      <c r="F2210" s="147"/>
      <c r="G2210" s="121"/>
      <c r="H2210" s="117">
        <f t="shared" si="105"/>
        <v>0</v>
      </c>
      <c r="I2210" s="680"/>
    </row>
    <row r="2211" spans="2:9" ht="15.75" thickBot="1" x14ac:dyDescent="0.25">
      <c r="B2211" s="148" t="s">
        <v>90</v>
      </c>
      <c r="C2211" s="115" t="s">
        <v>97</v>
      </c>
      <c r="D2211" s="115" t="s">
        <v>92</v>
      </c>
      <c r="E2211" s="681" t="s">
        <v>2</v>
      </c>
      <c r="F2211" s="682"/>
      <c r="G2211" s="115" t="s">
        <v>98</v>
      </c>
      <c r="H2211" s="115" t="s">
        <v>99</v>
      </c>
      <c r="I2211" s="149" t="s">
        <v>96</v>
      </c>
    </row>
    <row r="2212" spans="2:9" ht="36" x14ac:dyDescent="0.2">
      <c r="B2212" s="139">
        <v>1</v>
      </c>
      <c r="C2212" s="52" t="s">
        <v>436</v>
      </c>
      <c r="D2212" s="53" t="s">
        <v>101</v>
      </c>
      <c r="E2212" s="584">
        <v>1.7</v>
      </c>
      <c r="F2212" s="585"/>
      <c r="G2212" s="62">
        <v>32984.17027434583</v>
      </c>
      <c r="H2212" s="63">
        <f>G2212*E2212</f>
        <v>56073.089466387908</v>
      </c>
      <c r="I2212" s="676">
        <f>SUM(H2212:H2213)</f>
        <v>56073.089466387908</v>
      </c>
    </row>
    <row r="2213" spans="2:9" ht="15" thickBot="1" x14ac:dyDescent="0.25">
      <c r="B2213" s="150">
        <v>2</v>
      </c>
      <c r="C2213" s="65" t="s">
        <v>102</v>
      </c>
      <c r="D2213" s="66"/>
      <c r="E2213" s="581"/>
      <c r="F2213" s="581"/>
      <c r="G2213" s="67"/>
      <c r="H2213" s="68">
        <f>G2213*E2213</f>
        <v>0</v>
      </c>
      <c r="I2213" s="677"/>
    </row>
    <row r="2214" spans="2:9" ht="15.75" thickBot="1" x14ac:dyDescent="0.25">
      <c r="B2214" s="151" t="s">
        <v>90</v>
      </c>
      <c r="C2214" s="61" t="s">
        <v>103</v>
      </c>
      <c r="D2214" s="165" t="s">
        <v>92</v>
      </c>
      <c r="E2214" s="586" t="s">
        <v>2</v>
      </c>
      <c r="F2214" s="587"/>
      <c r="G2214" s="168" t="s">
        <v>94</v>
      </c>
      <c r="H2214" s="61" t="s">
        <v>95</v>
      </c>
      <c r="I2214" s="149" t="s">
        <v>96</v>
      </c>
    </row>
    <row r="2215" spans="2:9" ht="23.45" customHeight="1" thickBot="1" x14ac:dyDescent="0.25">
      <c r="B2215" s="139">
        <v>1</v>
      </c>
      <c r="C2215" s="52" t="s">
        <v>104</v>
      </c>
      <c r="D2215" s="53" t="s">
        <v>352</v>
      </c>
      <c r="E2215" s="588">
        <v>0.05</v>
      </c>
      <c r="F2215" s="589"/>
      <c r="G2215" s="57">
        <f>I2212</f>
        <v>56073.089466387908</v>
      </c>
      <c r="H2215" s="71">
        <f>E2215*G2215</f>
        <v>2803.6544733193955</v>
      </c>
      <c r="I2215" s="676">
        <f>SUM(H2215:H2217)</f>
        <v>2803.6544733193955</v>
      </c>
    </row>
    <row r="2216" spans="2:9" ht="15.75" thickBot="1" x14ac:dyDescent="0.25">
      <c r="B2216" s="150">
        <v>2</v>
      </c>
      <c r="C2216" s="72"/>
      <c r="D2216" s="58"/>
      <c r="E2216" s="588"/>
      <c r="F2216" s="589"/>
      <c r="G2216" s="57"/>
      <c r="H2216" s="71">
        <f t="shared" ref="H2216:H2217" si="106">E2216*G2216</f>
        <v>0</v>
      </c>
      <c r="I2216" s="677"/>
    </row>
    <row r="2217" spans="2:9" ht="15.75" thickBot="1" x14ac:dyDescent="0.25">
      <c r="B2217" s="150">
        <v>3</v>
      </c>
      <c r="C2217" s="74"/>
      <c r="D2217" s="58"/>
      <c r="E2217" s="590"/>
      <c r="F2217" s="591"/>
      <c r="G2217" s="75"/>
      <c r="H2217" s="71">
        <f t="shared" si="106"/>
        <v>0</v>
      </c>
      <c r="I2217" s="677"/>
    </row>
    <row r="2218" spans="2:9" ht="15.75" thickBot="1" x14ac:dyDescent="0.25">
      <c r="B2218" s="151" t="s">
        <v>90</v>
      </c>
      <c r="C2218" s="61" t="s">
        <v>106</v>
      </c>
      <c r="D2218" s="61" t="s">
        <v>92</v>
      </c>
      <c r="E2218" s="582" t="s">
        <v>2</v>
      </c>
      <c r="F2218" s="583"/>
      <c r="G2218" s="61" t="s">
        <v>94</v>
      </c>
      <c r="H2218" s="61" t="s">
        <v>99</v>
      </c>
      <c r="I2218" s="149" t="s">
        <v>96</v>
      </c>
    </row>
    <row r="2219" spans="2:9" x14ac:dyDescent="0.2">
      <c r="B2219" s="139">
        <v>1</v>
      </c>
      <c r="C2219" s="52"/>
      <c r="D2219" s="53"/>
      <c r="E2219" s="577"/>
      <c r="F2219" s="578"/>
      <c r="G2219" s="62"/>
      <c r="H2219" s="63">
        <f>G2219*E2219</f>
        <v>0</v>
      </c>
      <c r="I2219" s="676">
        <f>SUM(H2219:H2220)</f>
        <v>0</v>
      </c>
    </row>
    <row r="2220" spans="2:9" ht="15" thickBot="1" x14ac:dyDescent="0.25">
      <c r="B2220" s="150">
        <v>2</v>
      </c>
      <c r="C2220" s="65" t="s">
        <v>102</v>
      </c>
      <c r="D2220" s="66"/>
      <c r="E2220" s="581"/>
      <c r="F2220" s="581"/>
      <c r="G2220" s="67"/>
      <c r="H2220" s="68">
        <f>G2220*E2220</f>
        <v>0</v>
      </c>
      <c r="I2220" s="677"/>
    </row>
    <row r="2221" spans="2:9" ht="15.75" thickBot="1" x14ac:dyDescent="0.25">
      <c r="B2221" s="152"/>
      <c r="C2221" s="77" t="s">
        <v>109</v>
      </c>
      <c r="D2221" s="78"/>
      <c r="E2221" s="592"/>
      <c r="F2221" s="593"/>
      <c r="G2221" s="79"/>
      <c r="H2221" s="80" t="s">
        <v>102</v>
      </c>
      <c r="I2221" s="153">
        <f>I2201+I2212+I2215+I2219</f>
        <v>903819.74393970729</v>
      </c>
    </row>
    <row r="2222" spans="2:9" x14ac:dyDescent="0.2">
      <c r="B2222" s="154"/>
      <c r="C2222" s="83"/>
      <c r="D2222" s="84"/>
      <c r="E2222" s="84" t="s">
        <v>110</v>
      </c>
      <c r="F2222" s="84"/>
      <c r="G2222" s="85"/>
      <c r="H2222" s="86"/>
      <c r="I2222" s="155"/>
    </row>
    <row r="2223" spans="2:9" x14ac:dyDescent="0.2">
      <c r="B2223" s="156"/>
      <c r="C2223" s="89"/>
      <c r="D2223" s="166"/>
      <c r="E2223" s="166"/>
      <c r="F2223" s="166"/>
      <c r="G2223" s="166"/>
      <c r="H2223" s="45"/>
      <c r="I2223" s="157"/>
    </row>
    <row r="2224" spans="2:9" x14ac:dyDescent="0.2">
      <c r="B2224" s="156"/>
      <c r="C2224" s="91"/>
      <c r="D2224" s="45"/>
      <c r="E2224" s="45"/>
      <c r="F2224" s="166"/>
      <c r="G2224" s="166"/>
      <c r="H2224" s="45"/>
      <c r="I2224" s="158"/>
    </row>
    <row r="2225" spans="2:9" x14ac:dyDescent="0.2">
      <c r="B2225" s="159"/>
      <c r="C2225" s="166"/>
      <c r="D2225" s="45"/>
      <c r="E2225" s="45"/>
      <c r="F2225" s="594" t="s">
        <v>111</v>
      </c>
      <c r="G2225" s="594"/>
      <c r="H2225" s="594"/>
      <c r="I2225" s="160"/>
    </row>
    <row r="2226" spans="2:9" x14ac:dyDescent="0.2">
      <c r="B2226" s="159"/>
      <c r="C2226" s="95"/>
      <c r="D2226" s="45"/>
      <c r="E2226" s="45"/>
      <c r="F2226" s="95"/>
      <c r="G2226" s="95"/>
      <c r="H2226" s="95"/>
      <c r="I2226" s="158"/>
    </row>
    <row r="2227" spans="2:9" ht="15.75" thickBot="1" x14ac:dyDescent="0.25">
      <c r="B2227" s="161"/>
      <c r="C2227" s="162" t="s">
        <v>112</v>
      </c>
      <c r="D2227" s="162"/>
      <c r="E2227" s="162"/>
      <c r="F2227" s="674" t="s">
        <v>113</v>
      </c>
      <c r="G2227" s="675"/>
      <c r="H2227" s="675"/>
      <c r="I2227" s="163"/>
    </row>
    <row r="2229" spans="2:9" ht="15" thickBot="1" x14ac:dyDescent="0.25"/>
    <row r="2230" spans="2:9" ht="15.75" x14ac:dyDescent="0.2">
      <c r="B2230" s="130"/>
      <c r="C2230" s="131"/>
      <c r="D2230" s="659" t="s">
        <v>0</v>
      </c>
      <c r="E2230" s="660"/>
      <c r="F2230" s="660"/>
      <c r="G2230" s="660"/>
      <c r="H2230" s="660"/>
      <c r="I2230" s="661"/>
    </row>
    <row r="2231" spans="2:9" ht="15.75" x14ac:dyDescent="0.2">
      <c r="B2231" s="132"/>
      <c r="C2231" s="34"/>
      <c r="D2231" s="558"/>
      <c r="E2231" s="662"/>
      <c r="F2231" s="662"/>
      <c r="G2231" s="662"/>
      <c r="H2231" s="662"/>
      <c r="I2231" s="663"/>
    </row>
    <row r="2232" spans="2:9" ht="15.75" x14ac:dyDescent="0.2">
      <c r="B2232" s="132"/>
      <c r="C2232" s="34"/>
      <c r="D2232" s="558"/>
      <c r="E2232" s="664"/>
      <c r="F2232" s="664"/>
      <c r="G2232" s="664"/>
      <c r="H2232" s="664"/>
      <c r="I2232" s="663"/>
    </row>
    <row r="2233" spans="2:9" ht="15.75" x14ac:dyDescent="0.2">
      <c r="B2233" s="132"/>
      <c r="C2233" s="34"/>
      <c r="D2233" s="35" t="s">
        <v>81</v>
      </c>
      <c r="E2233" s="125"/>
      <c r="F2233" s="125"/>
      <c r="G2233" s="125"/>
      <c r="H2233" s="125"/>
      <c r="I2233" s="133"/>
    </row>
    <row r="2234" spans="2:9" ht="15.75" x14ac:dyDescent="0.2">
      <c r="B2234" s="132"/>
      <c r="C2234" s="34"/>
      <c r="D2234" s="35" t="s">
        <v>82</v>
      </c>
      <c r="E2234" s="125"/>
      <c r="F2234" s="125"/>
      <c r="G2234" s="125"/>
      <c r="H2234" s="125"/>
      <c r="I2234" s="133"/>
    </row>
    <row r="2235" spans="2:9" ht="21" thickBot="1" x14ac:dyDescent="0.25">
      <c r="B2235" s="134"/>
      <c r="C2235" s="38"/>
      <c r="D2235" s="39" t="s">
        <v>83</v>
      </c>
      <c r="E2235" s="40"/>
      <c r="F2235" s="40"/>
      <c r="G2235" s="40"/>
      <c r="H2235" s="40"/>
      <c r="I2235" s="135"/>
    </row>
    <row r="2236" spans="2:9" ht="15" x14ac:dyDescent="0.25">
      <c r="B2236" s="136" t="s">
        <v>84</v>
      </c>
      <c r="C2236" s="118">
        <v>3.15</v>
      </c>
      <c r="D2236" s="166"/>
      <c r="E2236" s="166"/>
      <c r="F2236" s="166"/>
      <c r="G2236" s="166"/>
      <c r="H2236" s="45"/>
      <c r="I2236" s="137"/>
    </row>
    <row r="2237" spans="2:9" ht="15" thickBot="1" x14ac:dyDescent="0.25">
      <c r="B2237" s="138" t="s">
        <v>85</v>
      </c>
      <c r="C2237" s="562" t="s">
        <v>300</v>
      </c>
      <c r="D2237" s="562"/>
      <c r="E2237" s="562"/>
      <c r="F2237" s="562"/>
      <c r="G2237" s="562"/>
      <c r="H2237" s="562"/>
      <c r="I2237" s="665"/>
    </row>
    <row r="2238" spans="2:9" ht="15.75" thickBot="1" x14ac:dyDescent="0.25">
      <c r="B2238" s="666" t="s">
        <v>86</v>
      </c>
      <c r="C2238" s="556"/>
      <c r="D2238" s="556"/>
      <c r="E2238" s="556"/>
      <c r="F2238" s="556"/>
      <c r="G2238" s="556"/>
      <c r="H2238" s="556"/>
      <c r="I2238" s="667"/>
    </row>
    <row r="2239" spans="2:9" ht="28.5" customHeight="1" x14ac:dyDescent="0.2">
      <c r="B2239" s="655" t="s">
        <v>87</v>
      </c>
      <c r="C2239" s="567" t="s">
        <v>327</v>
      </c>
      <c r="D2239" s="568"/>
      <c r="E2239" s="568"/>
      <c r="F2239" s="571" t="s">
        <v>88</v>
      </c>
      <c r="G2239" s="573" t="s">
        <v>34</v>
      </c>
      <c r="H2239" s="571" t="s">
        <v>158</v>
      </c>
      <c r="I2239" s="575" t="s">
        <v>350</v>
      </c>
    </row>
    <row r="2240" spans="2:9" ht="15" thickBot="1" x14ac:dyDescent="0.25">
      <c r="B2240" s="656"/>
      <c r="C2240" s="657"/>
      <c r="D2240" s="658"/>
      <c r="E2240" s="658"/>
      <c r="F2240" s="572"/>
      <c r="G2240" s="574"/>
      <c r="H2240" s="572"/>
      <c r="I2240" s="576"/>
    </row>
    <row r="2241" spans="2:9" ht="15" thickBot="1" x14ac:dyDescent="0.25">
      <c r="B2241" s="48" t="s">
        <v>90</v>
      </c>
      <c r="C2241" s="49" t="s">
        <v>91</v>
      </c>
      <c r="D2241" s="49" t="s">
        <v>92</v>
      </c>
      <c r="E2241" s="49" t="s">
        <v>2</v>
      </c>
      <c r="F2241" s="49" t="s">
        <v>93</v>
      </c>
      <c r="G2241" s="49" t="s">
        <v>94</v>
      </c>
      <c r="H2241" s="49" t="s">
        <v>95</v>
      </c>
      <c r="I2241" s="50" t="s">
        <v>96</v>
      </c>
    </row>
    <row r="2242" spans="2:9" x14ac:dyDescent="0.2">
      <c r="B2242" s="139">
        <v>1</v>
      </c>
      <c r="C2242" s="52" t="s">
        <v>420</v>
      </c>
      <c r="D2242" s="53" t="s">
        <v>153</v>
      </c>
      <c r="E2242" s="100">
        <v>1</v>
      </c>
      <c r="F2242" s="126">
        <v>0</v>
      </c>
      <c r="G2242" s="113">
        <v>3600</v>
      </c>
      <c r="H2242" s="57">
        <f t="shared" ref="H2242:H2252" si="107">(E2242*G2242)+(E2242*G2242*F2242)</f>
        <v>3600</v>
      </c>
      <c r="I2242" s="678">
        <f>SUM(H2242:H2252)</f>
        <v>3600</v>
      </c>
    </row>
    <row r="2243" spans="2:9" x14ac:dyDescent="0.2">
      <c r="B2243" s="139">
        <v>2</v>
      </c>
      <c r="C2243" s="52"/>
      <c r="D2243" s="53"/>
      <c r="E2243" s="100"/>
      <c r="F2243" s="126"/>
      <c r="G2243" s="113"/>
      <c r="H2243" s="57">
        <f t="shared" si="107"/>
        <v>0</v>
      </c>
      <c r="I2243" s="679"/>
    </row>
    <row r="2244" spans="2:9" x14ac:dyDescent="0.2">
      <c r="B2244" s="139">
        <v>3</v>
      </c>
      <c r="C2244" s="52"/>
      <c r="D2244" s="58"/>
      <c r="E2244" s="105"/>
      <c r="F2244" s="126"/>
      <c r="G2244" s="113"/>
      <c r="H2244" s="57">
        <f t="shared" si="107"/>
        <v>0</v>
      </c>
      <c r="I2244" s="679"/>
    </row>
    <row r="2245" spans="2:9" x14ac:dyDescent="0.2">
      <c r="B2245" s="139">
        <v>4</v>
      </c>
      <c r="C2245" s="52"/>
      <c r="D2245" s="58"/>
      <c r="E2245" s="105"/>
      <c r="F2245" s="126"/>
      <c r="G2245" s="113"/>
      <c r="H2245" s="57">
        <f t="shared" si="107"/>
        <v>0</v>
      </c>
      <c r="I2245" s="679"/>
    </row>
    <row r="2246" spans="2:9" x14ac:dyDescent="0.2">
      <c r="B2246" s="139">
        <v>5</v>
      </c>
      <c r="C2246" s="52"/>
      <c r="D2246" s="58"/>
      <c r="E2246" s="105"/>
      <c r="F2246" s="126"/>
      <c r="G2246" s="56"/>
      <c r="H2246" s="57">
        <f t="shared" si="107"/>
        <v>0</v>
      </c>
      <c r="I2246" s="679"/>
    </row>
    <row r="2247" spans="2:9" x14ac:dyDescent="0.2">
      <c r="B2247" s="139">
        <v>6</v>
      </c>
      <c r="C2247" s="52"/>
      <c r="D2247" s="58"/>
      <c r="E2247" s="105"/>
      <c r="F2247" s="126"/>
      <c r="G2247" s="56"/>
      <c r="H2247" s="57">
        <f t="shared" si="107"/>
        <v>0</v>
      </c>
      <c r="I2247" s="679"/>
    </row>
    <row r="2248" spans="2:9" x14ac:dyDescent="0.2">
      <c r="B2248" s="139">
        <v>7</v>
      </c>
      <c r="C2248" s="52"/>
      <c r="D2248" s="58"/>
      <c r="E2248" s="105"/>
      <c r="F2248" s="126"/>
      <c r="G2248" s="56"/>
      <c r="H2248" s="57">
        <f t="shared" si="107"/>
        <v>0</v>
      </c>
      <c r="I2248" s="679"/>
    </row>
    <row r="2249" spans="2:9" x14ac:dyDescent="0.2">
      <c r="B2249" s="139">
        <v>8</v>
      </c>
      <c r="C2249" s="52"/>
      <c r="D2249" s="58"/>
      <c r="E2249" s="105"/>
      <c r="F2249" s="129"/>
      <c r="G2249" s="56"/>
      <c r="H2249" s="57">
        <f t="shared" si="107"/>
        <v>0</v>
      </c>
      <c r="I2249" s="679"/>
    </row>
    <row r="2250" spans="2:9" x14ac:dyDescent="0.2">
      <c r="B2250" s="139">
        <v>9</v>
      </c>
      <c r="C2250" s="141"/>
      <c r="D2250" s="114"/>
      <c r="E2250" s="142"/>
      <c r="F2250" s="143"/>
      <c r="G2250" s="144"/>
      <c r="H2250" s="145">
        <f t="shared" si="107"/>
        <v>0</v>
      </c>
      <c r="I2250" s="679"/>
    </row>
    <row r="2251" spans="2:9" x14ac:dyDescent="0.2">
      <c r="B2251" s="139">
        <v>10</v>
      </c>
      <c r="C2251" s="119"/>
      <c r="D2251" s="116"/>
      <c r="E2251" s="120"/>
      <c r="F2251" s="147"/>
      <c r="G2251" s="121"/>
      <c r="H2251" s="145">
        <f t="shared" si="107"/>
        <v>0</v>
      </c>
      <c r="I2251" s="679"/>
    </row>
    <row r="2252" spans="2:9" ht="15" thickBot="1" x14ac:dyDescent="0.25">
      <c r="B2252" s="139">
        <v>11</v>
      </c>
      <c r="C2252" s="119"/>
      <c r="D2252" s="116"/>
      <c r="E2252" s="120"/>
      <c r="F2252" s="147"/>
      <c r="G2252" s="121"/>
      <c r="H2252" s="117">
        <f t="shared" si="107"/>
        <v>0</v>
      </c>
      <c r="I2252" s="680"/>
    </row>
    <row r="2253" spans="2:9" ht="15.75" thickBot="1" x14ac:dyDescent="0.25">
      <c r="B2253" s="148" t="s">
        <v>90</v>
      </c>
      <c r="C2253" s="115" t="s">
        <v>97</v>
      </c>
      <c r="D2253" s="115" t="s">
        <v>92</v>
      </c>
      <c r="E2253" s="681" t="s">
        <v>2</v>
      </c>
      <c r="F2253" s="682"/>
      <c r="G2253" s="115" t="s">
        <v>98</v>
      </c>
      <c r="H2253" s="115" t="s">
        <v>99</v>
      </c>
      <c r="I2253" s="149" t="s">
        <v>96</v>
      </c>
    </row>
    <row r="2254" spans="2:9" ht="48" x14ac:dyDescent="0.2">
      <c r="B2254" s="139">
        <v>1</v>
      </c>
      <c r="C2254" s="52" t="s">
        <v>149</v>
      </c>
      <c r="D2254" s="53" t="s">
        <v>101</v>
      </c>
      <c r="E2254" s="584">
        <v>7.6555538019739605E-2</v>
      </c>
      <c r="F2254" s="585"/>
      <c r="G2254" s="62">
        <v>31550</v>
      </c>
      <c r="H2254" s="63">
        <f>G2254*E2254</f>
        <v>2415.3272245227845</v>
      </c>
      <c r="I2254" s="676">
        <f>SUM(H2254:H2255)</f>
        <v>2415.3272245227845</v>
      </c>
    </row>
    <row r="2255" spans="2:9" ht="15" thickBot="1" x14ac:dyDescent="0.25">
      <c r="B2255" s="150">
        <v>2</v>
      </c>
      <c r="C2255" s="65" t="s">
        <v>102</v>
      </c>
      <c r="D2255" s="66"/>
      <c r="E2255" s="581"/>
      <c r="F2255" s="581"/>
      <c r="G2255" s="67"/>
      <c r="H2255" s="68">
        <f>G2255*E2255</f>
        <v>0</v>
      </c>
      <c r="I2255" s="677"/>
    </row>
    <row r="2256" spans="2:9" ht="15.75" thickBot="1" x14ac:dyDescent="0.25">
      <c r="B2256" s="151" t="s">
        <v>90</v>
      </c>
      <c r="C2256" s="61" t="s">
        <v>103</v>
      </c>
      <c r="D2256" s="165" t="s">
        <v>92</v>
      </c>
      <c r="E2256" s="586" t="s">
        <v>2</v>
      </c>
      <c r="F2256" s="587"/>
      <c r="G2256" s="168" t="s">
        <v>94</v>
      </c>
      <c r="H2256" s="61" t="s">
        <v>95</v>
      </c>
      <c r="I2256" s="149" t="s">
        <v>96</v>
      </c>
    </row>
    <row r="2257" spans="2:9" ht="23.45" customHeight="1" thickBot="1" x14ac:dyDescent="0.25">
      <c r="B2257" s="139">
        <v>1</v>
      </c>
      <c r="C2257" s="52" t="s">
        <v>104</v>
      </c>
      <c r="D2257" s="53" t="s">
        <v>352</v>
      </c>
      <c r="E2257" s="588">
        <v>0.05</v>
      </c>
      <c r="F2257" s="589"/>
      <c r="G2257" s="57">
        <f>I2254</f>
        <v>2415.3272245227845</v>
      </c>
      <c r="H2257" s="71">
        <f>E2257*G2257</f>
        <v>120.76636122613922</v>
      </c>
      <c r="I2257" s="676">
        <f>SUM(H2257:H2259)</f>
        <v>120.76636122613922</v>
      </c>
    </row>
    <row r="2258" spans="2:9" ht="15.75" thickBot="1" x14ac:dyDescent="0.25">
      <c r="B2258" s="150">
        <v>2</v>
      </c>
      <c r="C2258" s="72"/>
      <c r="D2258" s="58"/>
      <c r="E2258" s="588"/>
      <c r="F2258" s="589"/>
      <c r="G2258" s="57"/>
      <c r="H2258" s="71">
        <f t="shared" ref="H2258:H2259" si="108">E2258*G2258</f>
        <v>0</v>
      </c>
      <c r="I2258" s="677"/>
    </row>
    <row r="2259" spans="2:9" ht="15.75" thickBot="1" x14ac:dyDescent="0.25">
      <c r="B2259" s="150">
        <v>3</v>
      </c>
      <c r="C2259" s="74"/>
      <c r="D2259" s="58"/>
      <c r="E2259" s="590"/>
      <c r="F2259" s="591"/>
      <c r="G2259" s="75"/>
      <c r="H2259" s="71">
        <f t="shared" si="108"/>
        <v>0</v>
      </c>
      <c r="I2259" s="677"/>
    </row>
    <row r="2260" spans="2:9" ht="15.75" thickBot="1" x14ac:dyDescent="0.25">
      <c r="B2260" s="151" t="s">
        <v>90</v>
      </c>
      <c r="C2260" s="61" t="s">
        <v>106</v>
      </c>
      <c r="D2260" s="61" t="s">
        <v>92</v>
      </c>
      <c r="E2260" s="582" t="s">
        <v>2</v>
      </c>
      <c r="F2260" s="583"/>
      <c r="G2260" s="61" t="s">
        <v>94</v>
      </c>
      <c r="H2260" s="61" t="s">
        <v>99</v>
      </c>
      <c r="I2260" s="149" t="s">
        <v>96</v>
      </c>
    </row>
    <row r="2261" spans="2:9" x14ac:dyDescent="0.2">
      <c r="B2261" s="139">
        <v>1</v>
      </c>
      <c r="C2261" s="52"/>
      <c r="D2261" s="53"/>
      <c r="E2261" s="577"/>
      <c r="F2261" s="578"/>
      <c r="G2261" s="62"/>
      <c r="H2261" s="63">
        <f>G2261*E2261</f>
        <v>0</v>
      </c>
      <c r="I2261" s="676">
        <f>SUM(H2261:H2262)</f>
        <v>0</v>
      </c>
    </row>
    <row r="2262" spans="2:9" ht="15" thickBot="1" x14ac:dyDescent="0.25">
      <c r="B2262" s="150">
        <v>2</v>
      </c>
      <c r="C2262" s="65" t="s">
        <v>102</v>
      </c>
      <c r="D2262" s="66"/>
      <c r="E2262" s="581"/>
      <c r="F2262" s="581"/>
      <c r="G2262" s="67"/>
      <c r="H2262" s="68">
        <f>G2262*E2262</f>
        <v>0</v>
      </c>
      <c r="I2262" s="677"/>
    </row>
    <row r="2263" spans="2:9" ht="15.75" thickBot="1" x14ac:dyDescent="0.25">
      <c r="B2263" s="152"/>
      <c r="C2263" s="77" t="s">
        <v>109</v>
      </c>
      <c r="D2263" s="78"/>
      <c r="E2263" s="592"/>
      <c r="F2263" s="593"/>
      <c r="G2263" s="79"/>
      <c r="H2263" s="80" t="s">
        <v>102</v>
      </c>
      <c r="I2263" s="153">
        <f>I2242+I2254+I2257+I2261</f>
        <v>6136.0935857489239</v>
      </c>
    </row>
    <row r="2264" spans="2:9" x14ac:dyDescent="0.2">
      <c r="B2264" s="154"/>
      <c r="C2264" s="83"/>
      <c r="D2264" s="84"/>
      <c r="E2264" s="84" t="s">
        <v>110</v>
      </c>
      <c r="F2264" s="84"/>
      <c r="G2264" s="85"/>
      <c r="H2264" s="86"/>
      <c r="I2264" s="155"/>
    </row>
    <row r="2265" spans="2:9" x14ac:dyDescent="0.2">
      <c r="B2265" s="156"/>
      <c r="C2265" s="89"/>
      <c r="D2265" s="166"/>
      <c r="E2265" s="166"/>
      <c r="F2265" s="166"/>
      <c r="G2265" s="166"/>
      <c r="H2265" s="45"/>
      <c r="I2265" s="157"/>
    </row>
    <row r="2266" spans="2:9" x14ac:dyDescent="0.2">
      <c r="B2266" s="156"/>
      <c r="C2266" s="91"/>
      <c r="D2266" s="45"/>
      <c r="E2266" s="45"/>
      <c r="F2266" s="166"/>
      <c r="G2266" s="166"/>
      <c r="H2266" s="45"/>
      <c r="I2266" s="158"/>
    </row>
    <row r="2267" spans="2:9" x14ac:dyDescent="0.2">
      <c r="B2267" s="159"/>
      <c r="C2267" s="166"/>
      <c r="D2267" s="45"/>
      <c r="E2267" s="45"/>
      <c r="F2267" s="594" t="s">
        <v>111</v>
      </c>
      <c r="G2267" s="594"/>
      <c r="H2267" s="594"/>
      <c r="I2267" s="160"/>
    </row>
    <row r="2268" spans="2:9" x14ac:dyDescent="0.2">
      <c r="B2268" s="159"/>
      <c r="C2268" s="95"/>
      <c r="D2268" s="45"/>
      <c r="E2268" s="45"/>
      <c r="F2268" s="95"/>
      <c r="G2268" s="95"/>
      <c r="H2268" s="95"/>
      <c r="I2268" s="158"/>
    </row>
    <row r="2269" spans="2:9" ht="15.75" thickBot="1" x14ac:dyDescent="0.25">
      <c r="B2269" s="161"/>
      <c r="C2269" s="162" t="s">
        <v>112</v>
      </c>
      <c r="D2269" s="162"/>
      <c r="E2269" s="162"/>
      <c r="F2269" s="674" t="s">
        <v>113</v>
      </c>
      <c r="G2269" s="675"/>
      <c r="H2269" s="675"/>
      <c r="I2269" s="163"/>
    </row>
    <row r="2271" spans="2:9" ht="15" thickBot="1" x14ac:dyDescent="0.25"/>
    <row r="2272" spans="2:9" ht="15.75" x14ac:dyDescent="0.2">
      <c r="B2272" s="130"/>
      <c r="C2272" s="131"/>
      <c r="D2272" s="659" t="s">
        <v>0</v>
      </c>
      <c r="E2272" s="660"/>
      <c r="F2272" s="660"/>
      <c r="G2272" s="660"/>
      <c r="H2272" s="660"/>
      <c r="I2272" s="661"/>
    </row>
    <row r="2273" spans="2:9" ht="15.75" x14ac:dyDescent="0.2">
      <c r="B2273" s="132"/>
      <c r="C2273" s="34"/>
      <c r="D2273" s="558"/>
      <c r="E2273" s="662"/>
      <c r="F2273" s="662"/>
      <c r="G2273" s="662"/>
      <c r="H2273" s="662"/>
      <c r="I2273" s="663"/>
    </row>
    <row r="2274" spans="2:9" ht="15.75" x14ac:dyDescent="0.2">
      <c r="B2274" s="132"/>
      <c r="C2274" s="34"/>
      <c r="D2274" s="558"/>
      <c r="E2274" s="664"/>
      <c r="F2274" s="664"/>
      <c r="G2274" s="664"/>
      <c r="H2274" s="664"/>
      <c r="I2274" s="663"/>
    </row>
    <row r="2275" spans="2:9" ht="15.75" x14ac:dyDescent="0.2">
      <c r="B2275" s="132"/>
      <c r="C2275" s="34"/>
      <c r="D2275" s="35" t="s">
        <v>81</v>
      </c>
      <c r="E2275" s="125"/>
      <c r="F2275" s="125"/>
      <c r="G2275" s="125"/>
      <c r="H2275" s="125"/>
      <c r="I2275" s="133"/>
    </row>
    <row r="2276" spans="2:9" ht="15.75" x14ac:dyDescent="0.2">
      <c r="B2276" s="132"/>
      <c r="C2276" s="34"/>
      <c r="D2276" s="35" t="s">
        <v>82</v>
      </c>
      <c r="E2276" s="125"/>
      <c r="F2276" s="125"/>
      <c r="G2276" s="125"/>
      <c r="H2276" s="125"/>
      <c r="I2276" s="133"/>
    </row>
    <row r="2277" spans="2:9" ht="21" thickBot="1" x14ac:dyDescent="0.25">
      <c r="B2277" s="134"/>
      <c r="C2277" s="38"/>
      <c r="D2277" s="39" t="s">
        <v>83</v>
      </c>
      <c r="E2277" s="40"/>
      <c r="F2277" s="40"/>
      <c r="G2277" s="40"/>
      <c r="H2277" s="40"/>
      <c r="I2277" s="135"/>
    </row>
    <row r="2278" spans="2:9" ht="15" x14ac:dyDescent="0.25">
      <c r="B2278" s="136" t="s">
        <v>84</v>
      </c>
      <c r="C2278" s="118">
        <v>3.16</v>
      </c>
      <c r="D2278" s="166"/>
      <c r="E2278" s="166"/>
      <c r="F2278" s="166"/>
      <c r="G2278" s="166"/>
      <c r="H2278" s="45"/>
      <c r="I2278" s="137"/>
    </row>
    <row r="2279" spans="2:9" ht="15" thickBot="1" x14ac:dyDescent="0.25">
      <c r="B2279" s="138" t="s">
        <v>85</v>
      </c>
      <c r="C2279" s="562" t="s">
        <v>300</v>
      </c>
      <c r="D2279" s="562"/>
      <c r="E2279" s="562"/>
      <c r="F2279" s="562"/>
      <c r="G2279" s="562"/>
      <c r="H2279" s="562"/>
      <c r="I2279" s="665"/>
    </row>
    <row r="2280" spans="2:9" ht="15.75" thickBot="1" x14ac:dyDescent="0.25">
      <c r="B2280" s="666" t="s">
        <v>86</v>
      </c>
      <c r="C2280" s="556"/>
      <c r="D2280" s="556"/>
      <c r="E2280" s="556"/>
      <c r="F2280" s="556"/>
      <c r="G2280" s="556"/>
      <c r="H2280" s="556"/>
      <c r="I2280" s="667"/>
    </row>
    <row r="2281" spans="2:9" x14ac:dyDescent="0.2">
      <c r="B2281" s="655" t="s">
        <v>87</v>
      </c>
      <c r="C2281" s="567" t="s">
        <v>323</v>
      </c>
      <c r="D2281" s="568"/>
      <c r="E2281" s="568"/>
      <c r="F2281" s="571" t="s">
        <v>88</v>
      </c>
      <c r="G2281" s="573" t="s">
        <v>34</v>
      </c>
      <c r="H2281" s="571" t="s">
        <v>158</v>
      </c>
      <c r="I2281" s="575" t="s">
        <v>350</v>
      </c>
    </row>
    <row r="2282" spans="2:9" ht="15" thickBot="1" x14ac:dyDescent="0.25">
      <c r="B2282" s="656"/>
      <c r="C2282" s="657"/>
      <c r="D2282" s="658"/>
      <c r="E2282" s="658"/>
      <c r="F2282" s="572"/>
      <c r="G2282" s="574"/>
      <c r="H2282" s="572"/>
      <c r="I2282" s="576"/>
    </row>
    <row r="2283" spans="2:9" ht="15" thickBot="1" x14ac:dyDescent="0.25">
      <c r="B2283" s="48" t="s">
        <v>90</v>
      </c>
      <c r="C2283" s="49" t="s">
        <v>91</v>
      </c>
      <c r="D2283" s="49" t="s">
        <v>92</v>
      </c>
      <c r="E2283" s="49" t="s">
        <v>2</v>
      </c>
      <c r="F2283" s="49" t="s">
        <v>93</v>
      </c>
      <c r="G2283" s="49" t="s">
        <v>94</v>
      </c>
      <c r="H2283" s="49" t="s">
        <v>95</v>
      </c>
      <c r="I2283" s="50" t="s">
        <v>96</v>
      </c>
    </row>
    <row r="2284" spans="2:9" x14ac:dyDescent="0.2">
      <c r="B2284" s="51">
        <v>1</v>
      </c>
      <c r="C2284" s="52" t="s">
        <v>150</v>
      </c>
      <c r="D2284" s="53" t="s">
        <v>153</v>
      </c>
      <c r="E2284" s="100">
        <v>1</v>
      </c>
      <c r="F2284" s="126">
        <v>0</v>
      </c>
      <c r="G2284" s="113">
        <v>21000</v>
      </c>
      <c r="H2284" s="57">
        <f t="shared" ref="H2284:H2291" si="109">(E2284*G2284)+(E2284*G2284*F2284)</f>
        <v>21000</v>
      </c>
      <c r="I2284" s="580">
        <f>SUM(H2284:H2291)</f>
        <v>38853</v>
      </c>
    </row>
    <row r="2285" spans="2:9" x14ac:dyDescent="0.2">
      <c r="B2285" s="51">
        <v>2</v>
      </c>
      <c r="C2285" s="52" t="s">
        <v>151</v>
      </c>
      <c r="D2285" s="58" t="s">
        <v>26</v>
      </c>
      <c r="E2285" s="105">
        <v>3</v>
      </c>
      <c r="F2285" s="126">
        <v>0.05</v>
      </c>
      <c r="G2285" s="113">
        <v>1900</v>
      </c>
      <c r="H2285" s="57">
        <f t="shared" si="109"/>
        <v>5985</v>
      </c>
      <c r="I2285" s="580"/>
    </row>
    <row r="2286" spans="2:9" ht="24" x14ac:dyDescent="0.2">
      <c r="B2286" s="51">
        <v>3</v>
      </c>
      <c r="C2286" s="52" t="s">
        <v>205</v>
      </c>
      <c r="D2286" s="58" t="s">
        <v>153</v>
      </c>
      <c r="E2286" s="105">
        <v>1</v>
      </c>
      <c r="F2286" s="126">
        <v>0</v>
      </c>
      <c r="G2286" s="113">
        <v>2000</v>
      </c>
      <c r="H2286" s="57">
        <f t="shared" si="109"/>
        <v>2000</v>
      </c>
      <c r="I2286" s="580"/>
    </row>
    <row r="2287" spans="2:9" ht="24" x14ac:dyDescent="0.2">
      <c r="B2287" s="51">
        <v>4</v>
      </c>
      <c r="C2287" s="52" t="s">
        <v>199</v>
      </c>
      <c r="D2287" s="58" t="s">
        <v>153</v>
      </c>
      <c r="E2287" s="105">
        <v>1</v>
      </c>
      <c r="F2287" s="126">
        <v>0.05</v>
      </c>
      <c r="G2287" s="56">
        <v>5500</v>
      </c>
      <c r="H2287" s="57">
        <f t="shared" si="109"/>
        <v>5775</v>
      </c>
      <c r="I2287" s="580"/>
    </row>
    <row r="2288" spans="2:9" ht="23.1" customHeight="1" x14ac:dyDescent="0.2">
      <c r="B2288" s="51">
        <v>5</v>
      </c>
      <c r="C2288" s="52" t="s">
        <v>200</v>
      </c>
      <c r="D2288" s="58" t="s">
        <v>153</v>
      </c>
      <c r="E2288" s="105">
        <v>2</v>
      </c>
      <c r="F2288" s="126">
        <v>0</v>
      </c>
      <c r="G2288" s="56">
        <v>1100</v>
      </c>
      <c r="H2288" s="57">
        <f t="shared" si="109"/>
        <v>2200</v>
      </c>
      <c r="I2288" s="580"/>
    </row>
    <row r="2289" spans="2:9" ht="36" x14ac:dyDescent="0.2">
      <c r="B2289" s="51">
        <v>6</v>
      </c>
      <c r="C2289" s="52" t="s">
        <v>201</v>
      </c>
      <c r="D2289" s="58" t="s">
        <v>153</v>
      </c>
      <c r="E2289" s="105">
        <v>2</v>
      </c>
      <c r="F2289" s="126">
        <v>0</v>
      </c>
      <c r="G2289" s="56">
        <v>600</v>
      </c>
      <c r="H2289" s="57">
        <f t="shared" si="109"/>
        <v>1200</v>
      </c>
      <c r="I2289" s="580"/>
    </row>
    <row r="2290" spans="2:9" x14ac:dyDescent="0.2">
      <c r="B2290" s="51">
        <v>7</v>
      </c>
      <c r="C2290" s="52" t="s">
        <v>152</v>
      </c>
      <c r="D2290" s="58" t="s">
        <v>144</v>
      </c>
      <c r="E2290" s="105">
        <v>0.03</v>
      </c>
      <c r="F2290" s="129">
        <v>0.05</v>
      </c>
      <c r="G2290" s="56">
        <v>22000</v>
      </c>
      <c r="H2290" s="57">
        <f t="shared" si="109"/>
        <v>693</v>
      </c>
      <c r="I2290" s="580"/>
    </row>
    <row r="2291" spans="2:9" ht="15" thickBot="1" x14ac:dyDescent="0.25">
      <c r="B2291" s="51">
        <v>8</v>
      </c>
      <c r="C2291" s="52"/>
      <c r="D2291" s="58"/>
      <c r="E2291" s="105"/>
      <c r="F2291" s="129"/>
      <c r="G2291" s="56"/>
      <c r="H2291" s="57">
        <f t="shared" si="109"/>
        <v>0</v>
      </c>
      <c r="I2291" s="580"/>
    </row>
    <row r="2292" spans="2:9" ht="15" thickBot="1" x14ac:dyDescent="0.25">
      <c r="B2292" s="61" t="s">
        <v>90</v>
      </c>
      <c r="C2292" s="61" t="s">
        <v>97</v>
      </c>
      <c r="D2292" s="61" t="s">
        <v>92</v>
      </c>
      <c r="E2292" s="582" t="s">
        <v>2</v>
      </c>
      <c r="F2292" s="668"/>
      <c r="G2292" s="61" t="s">
        <v>98</v>
      </c>
      <c r="H2292" s="61" t="s">
        <v>99</v>
      </c>
      <c r="I2292" s="61" t="s">
        <v>96</v>
      </c>
    </row>
    <row r="2293" spans="2:9" ht="45.6" customHeight="1" x14ac:dyDescent="0.2">
      <c r="B2293" s="51">
        <v>1</v>
      </c>
      <c r="C2293" s="52" t="s">
        <v>149</v>
      </c>
      <c r="D2293" s="53" t="s">
        <v>101</v>
      </c>
      <c r="E2293" s="669">
        <v>2</v>
      </c>
      <c r="F2293" s="670"/>
      <c r="G2293" s="62">
        <v>31550</v>
      </c>
      <c r="H2293" s="63">
        <f>G2293*E2293</f>
        <v>63100</v>
      </c>
      <c r="I2293" s="579">
        <f>SUM(H2293:H2294)</f>
        <v>63100</v>
      </c>
    </row>
    <row r="2294" spans="2:9" ht="15" thickBot="1" x14ac:dyDescent="0.25">
      <c r="B2294" s="64">
        <v>2</v>
      </c>
      <c r="C2294" s="65" t="s">
        <v>102</v>
      </c>
      <c r="D2294" s="66"/>
      <c r="E2294" s="671"/>
      <c r="F2294" s="672"/>
      <c r="G2294" s="67"/>
      <c r="H2294" s="68">
        <f>G2294*E2294</f>
        <v>0</v>
      </c>
      <c r="I2294" s="580"/>
    </row>
    <row r="2295" spans="2:9" ht="15" thickBot="1" x14ac:dyDescent="0.25">
      <c r="B2295" s="61" t="s">
        <v>90</v>
      </c>
      <c r="C2295" s="61" t="s">
        <v>103</v>
      </c>
      <c r="D2295" s="165" t="s">
        <v>92</v>
      </c>
      <c r="E2295" s="586" t="s">
        <v>2</v>
      </c>
      <c r="F2295" s="673"/>
      <c r="G2295" s="168" t="s">
        <v>94</v>
      </c>
      <c r="H2295" s="61" t="s">
        <v>95</v>
      </c>
      <c r="I2295" s="61" t="s">
        <v>96</v>
      </c>
    </row>
    <row r="2296" spans="2:9" ht="23.45" customHeight="1" thickBot="1" x14ac:dyDescent="0.25">
      <c r="B2296" s="51">
        <v>1</v>
      </c>
      <c r="C2296" s="52" t="s">
        <v>104</v>
      </c>
      <c r="D2296" s="53" t="s">
        <v>352</v>
      </c>
      <c r="E2296" s="683">
        <v>0.05</v>
      </c>
      <c r="F2296" s="684"/>
      <c r="G2296" s="57">
        <f>I2293</f>
        <v>63100</v>
      </c>
      <c r="H2296" s="71">
        <f>E2296*G2296</f>
        <v>3155</v>
      </c>
      <c r="I2296" s="579">
        <f>SUM(H2296:H2298)</f>
        <v>3155</v>
      </c>
    </row>
    <row r="2297" spans="2:9" ht="15" thickBot="1" x14ac:dyDescent="0.25">
      <c r="B2297" s="64">
        <v>2</v>
      </c>
      <c r="C2297" s="72"/>
      <c r="D2297" s="58"/>
      <c r="E2297" s="590"/>
      <c r="F2297" s="685"/>
      <c r="G2297" s="57"/>
      <c r="H2297" s="71">
        <f t="shared" ref="H2297:H2298" si="110">E2297*G2297</f>
        <v>0</v>
      </c>
      <c r="I2297" s="580"/>
    </row>
    <row r="2298" spans="2:9" ht="15" thickBot="1" x14ac:dyDescent="0.25">
      <c r="B2298" s="64">
        <v>3</v>
      </c>
      <c r="C2298" s="74"/>
      <c r="D2298" s="58"/>
      <c r="E2298" s="686"/>
      <c r="F2298" s="687"/>
      <c r="G2298" s="75"/>
      <c r="H2298" s="71">
        <f t="shared" si="110"/>
        <v>0</v>
      </c>
      <c r="I2298" s="580"/>
    </row>
    <row r="2299" spans="2:9" ht="15.75" thickBot="1" x14ac:dyDescent="0.25">
      <c r="B2299" s="61" t="s">
        <v>90</v>
      </c>
      <c r="C2299" s="61" t="s">
        <v>106</v>
      </c>
      <c r="D2299" s="61" t="s">
        <v>92</v>
      </c>
      <c r="E2299" s="582" t="s">
        <v>2</v>
      </c>
      <c r="F2299" s="583"/>
      <c r="G2299" s="61" t="s">
        <v>94</v>
      </c>
      <c r="H2299" s="61" t="s">
        <v>99</v>
      </c>
      <c r="I2299" s="61" t="s">
        <v>96</v>
      </c>
    </row>
    <row r="2300" spans="2:9" x14ac:dyDescent="0.2">
      <c r="B2300" s="51">
        <v>1</v>
      </c>
      <c r="C2300" s="52"/>
      <c r="D2300" s="53"/>
      <c r="E2300" s="577"/>
      <c r="F2300" s="578"/>
      <c r="G2300" s="62"/>
      <c r="H2300" s="63">
        <f>G2300*E2300</f>
        <v>0</v>
      </c>
      <c r="I2300" s="579">
        <f>SUM(H2300:H2301)</f>
        <v>0</v>
      </c>
    </row>
    <row r="2301" spans="2:9" ht="15" thickBot="1" x14ac:dyDescent="0.25">
      <c r="B2301" s="64">
        <v>2</v>
      </c>
      <c r="C2301" s="65" t="s">
        <v>102</v>
      </c>
      <c r="D2301" s="66"/>
      <c r="E2301" s="581"/>
      <c r="F2301" s="581"/>
      <c r="G2301" s="67"/>
      <c r="H2301" s="68">
        <f>G2301*E2301</f>
        <v>0</v>
      </c>
      <c r="I2301" s="580"/>
    </row>
    <row r="2302" spans="2:9" ht="15.75" thickBot="1" x14ac:dyDescent="0.25">
      <c r="B2302" s="76"/>
      <c r="C2302" s="77" t="s">
        <v>109</v>
      </c>
      <c r="D2302" s="78"/>
      <c r="E2302" s="592"/>
      <c r="F2302" s="593"/>
      <c r="G2302" s="79"/>
      <c r="H2302" s="80" t="s">
        <v>102</v>
      </c>
      <c r="I2302" s="81">
        <f>I2284+I2293+I2296+I2300</f>
        <v>105108</v>
      </c>
    </row>
    <row r="2303" spans="2:9" x14ac:dyDescent="0.2">
      <c r="B2303" s="82"/>
      <c r="C2303" s="83"/>
      <c r="D2303" s="84"/>
      <c r="E2303" s="84" t="s">
        <v>110</v>
      </c>
      <c r="F2303" s="84"/>
      <c r="G2303" s="85"/>
      <c r="H2303" s="86"/>
      <c r="I2303" s="87"/>
    </row>
    <row r="2304" spans="2:9" x14ac:dyDescent="0.2">
      <c r="B2304" s="88"/>
      <c r="C2304" s="89"/>
      <c r="D2304" s="166"/>
      <c r="E2304" s="166"/>
      <c r="F2304" s="166"/>
      <c r="G2304" s="166"/>
      <c r="H2304" s="45"/>
      <c r="I2304" s="90"/>
    </row>
    <row r="2305" spans="2:9" x14ac:dyDescent="0.2">
      <c r="B2305" s="88"/>
      <c r="C2305" s="91"/>
      <c r="D2305" s="45"/>
      <c r="E2305" s="45"/>
      <c r="F2305" s="166"/>
      <c r="G2305" s="166"/>
      <c r="H2305" s="45"/>
      <c r="I2305" s="92"/>
    </row>
    <row r="2306" spans="2:9" x14ac:dyDescent="0.2">
      <c r="B2306" s="93"/>
      <c r="C2306" s="166"/>
      <c r="D2306" s="45"/>
      <c r="E2306" s="45"/>
      <c r="F2306" s="594" t="s">
        <v>111</v>
      </c>
      <c r="G2306" s="594"/>
      <c r="H2306" s="594"/>
      <c r="I2306" s="94"/>
    </row>
    <row r="2307" spans="2:9" x14ac:dyDescent="0.2">
      <c r="B2307" s="93"/>
      <c r="C2307" s="95"/>
      <c r="D2307" s="45"/>
      <c r="E2307" s="45"/>
      <c r="F2307" s="95"/>
      <c r="G2307" s="95"/>
      <c r="H2307" s="95"/>
      <c r="I2307" s="92"/>
    </row>
    <row r="2308" spans="2:9" ht="15.75" thickBot="1" x14ac:dyDescent="0.25">
      <c r="B2308" s="96"/>
      <c r="C2308" s="97" t="s">
        <v>112</v>
      </c>
      <c r="D2308" s="97"/>
      <c r="E2308" s="97"/>
      <c r="F2308" s="595" t="s">
        <v>113</v>
      </c>
      <c r="G2308" s="596"/>
      <c r="H2308" s="596"/>
      <c r="I2308" s="98"/>
    </row>
    <row r="2310" spans="2:9" ht="15" thickBot="1" x14ac:dyDescent="0.25"/>
    <row r="2311" spans="2:9" ht="15.75" x14ac:dyDescent="0.2">
      <c r="B2311" s="130"/>
      <c r="C2311" s="131"/>
      <c r="D2311" s="659" t="s">
        <v>0</v>
      </c>
      <c r="E2311" s="660"/>
      <c r="F2311" s="660"/>
      <c r="G2311" s="660"/>
      <c r="H2311" s="660"/>
      <c r="I2311" s="661"/>
    </row>
    <row r="2312" spans="2:9" ht="15.75" x14ac:dyDescent="0.2">
      <c r="B2312" s="132"/>
      <c r="C2312" s="34"/>
      <c r="D2312" s="558"/>
      <c r="E2312" s="662"/>
      <c r="F2312" s="662"/>
      <c r="G2312" s="662"/>
      <c r="H2312" s="662"/>
      <c r="I2312" s="663"/>
    </row>
    <row r="2313" spans="2:9" ht="15.75" x14ac:dyDescent="0.2">
      <c r="B2313" s="132"/>
      <c r="C2313" s="34"/>
      <c r="D2313" s="558"/>
      <c r="E2313" s="664"/>
      <c r="F2313" s="664"/>
      <c r="G2313" s="664"/>
      <c r="H2313" s="664"/>
      <c r="I2313" s="663"/>
    </row>
    <row r="2314" spans="2:9" ht="15.75" x14ac:dyDescent="0.2">
      <c r="B2314" s="132"/>
      <c r="C2314" s="34"/>
      <c r="D2314" s="35" t="s">
        <v>81</v>
      </c>
      <c r="E2314" s="125"/>
      <c r="F2314" s="125"/>
      <c r="G2314" s="125"/>
      <c r="H2314" s="125"/>
      <c r="I2314" s="133"/>
    </row>
    <row r="2315" spans="2:9" ht="15.75" x14ac:dyDescent="0.2">
      <c r="B2315" s="132"/>
      <c r="C2315" s="34"/>
      <c r="D2315" s="35" t="s">
        <v>82</v>
      </c>
      <c r="E2315" s="125"/>
      <c r="F2315" s="125"/>
      <c r="G2315" s="125"/>
      <c r="H2315" s="125"/>
      <c r="I2315" s="133"/>
    </row>
    <row r="2316" spans="2:9" ht="21" thickBot="1" x14ac:dyDescent="0.25">
      <c r="B2316" s="134"/>
      <c r="C2316" s="38"/>
      <c r="D2316" s="39" t="s">
        <v>83</v>
      </c>
      <c r="E2316" s="40"/>
      <c r="F2316" s="40"/>
      <c r="G2316" s="40"/>
      <c r="H2316" s="40"/>
      <c r="I2316" s="135"/>
    </row>
    <row r="2317" spans="2:9" ht="15" x14ac:dyDescent="0.25">
      <c r="B2317" s="136" t="s">
        <v>84</v>
      </c>
      <c r="C2317" s="118">
        <v>3.17</v>
      </c>
      <c r="D2317" s="166"/>
      <c r="E2317" s="166"/>
      <c r="F2317" s="166"/>
      <c r="G2317" s="166"/>
      <c r="H2317" s="45"/>
      <c r="I2317" s="137"/>
    </row>
    <row r="2318" spans="2:9" ht="15" thickBot="1" x14ac:dyDescent="0.25">
      <c r="B2318" s="138" t="s">
        <v>85</v>
      </c>
      <c r="C2318" s="562" t="s">
        <v>300</v>
      </c>
      <c r="D2318" s="562"/>
      <c r="E2318" s="562"/>
      <c r="F2318" s="562"/>
      <c r="G2318" s="562"/>
      <c r="H2318" s="562"/>
      <c r="I2318" s="665"/>
    </row>
    <row r="2319" spans="2:9" ht="15.75" thickBot="1" x14ac:dyDescent="0.25">
      <c r="B2319" s="666" t="s">
        <v>86</v>
      </c>
      <c r="C2319" s="556"/>
      <c r="D2319" s="556"/>
      <c r="E2319" s="556"/>
      <c r="F2319" s="556"/>
      <c r="G2319" s="556"/>
      <c r="H2319" s="556"/>
      <c r="I2319" s="667"/>
    </row>
    <row r="2320" spans="2:9" x14ac:dyDescent="0.2">
      <c r="B2320" s="655" t="s">
        <v>87</v>
      </c>
      <c r="C2320" s="567" t="s">
        <v>324</v>
      </c>
      <c r="D2320" s="568"/>
      <c r="E2320" s="568"/>
      <c r="F2320" s="571" t="s">
        <v>88</v>
      </c>
      <c r="G2320" s="573" t="s">
        <v>34</v>
      </c>
      <c r="H2320" s="571" t="s">
        <v>158</v>
      </c>
      <c r="I2320" s="575" t="s">
        <v>350</v>
      </c>
    </row>
    <row r="2321" spans="2:9" ht="15" thickBot="1" x14ac:dyDescent="0.25">
      <c r="B2321" s="656"/>
      <c r="C2321" s="657"/>
      <c r="D2321" s="658"/>
      <c r="E2321" s="658"/>
      <c r="F2321" s="572"/>
      <c r="G2321" s="574"/>
      <c r="H2321" s="572"/>
      <c r="I2321" s="576"/>
    </row>
    <row r="2322" spans="2:9" ht="15" thickBot="1" x14ac:dyDescent="0.25">
      <c r="B2322" s="48" t="s">
        <v>90</v>
      </c>
      <c r="C2322" s="49" t="s">
        <v>91</v>
      </c>
      <c r="D2322" s="49" t="s">
        <v>92</v>
      </c>
      <c r="E2322" s="49" t="s">
        <v>2</v>
      </c>
      <c r="F2322" s="49" t="s">
        <v>93</v>
      </c>
      <c r="G2322" s="49" t="s">
        <v>94</v>
      </c>
      <c r="H2322" s="49" t="s">
        <v>95</v>
      </c>
      <c r="I2322" s="50" t="s">
        <v>96</v>
      </c>
    </row>
    <row r="2323" spans="2:9" x14ac:dyDescent="0.2">
      <c r="B2323" s="51">
        <v>1</v>
      </c>
      <c r="C2323" s="52" t="s">
        <v>150</v>
      </c>
      <c r="D2323" s="53" t="s">
        <v>153</v>
      </c>
      <c r="E2323" s="100">
        <v>1</v>
      </c>
      <c r="F2323" s="126">
        <v>0</v>
      </c>
      <c r="G2323" s="113">
        <v>21000</v>
      </c>
      <c r="H2323" s="57">
        <f t="shared" ref="H2323:H2330" si="111">(E2323*G2323)+(E2323*G2323*F2323)</f>
        <v>21000</v>
      </c>
      <c r="I2323" s="580">
        <f>SUM(H2323:H2330)</f>
        <v>38453</v>
      </c>
    </row>
    <row r="2324" spans="2:9" x14ac:dyDescent="0.2">
      <c r="B2324" s="51">
        <v>2</v>
      </c>
      <c r="C2324" s="52" t="s">
        <v>151</v>
      </c>
      <c r="D2324" s="58" t="s">
        <v>26</v>
      </c>
      <c r="E2324" s="105">
        <v>3</v>
      </c>
      <c r="F2324" s="126">
        <v>0.05</v>
      </c>
      <c r="G2324" s="113">
        <v>1900</v>
      </c>
      <c r="H2324" s="57">
        <f t="shared" si="111"/>
        <v>5985</v>
      </c>
      <c r="I2324" s="580"/>
    </row>
    <row r="2325" spans="2:9" ht="24" x14ac:dyDescent="0.2">
      <c r="B2325" s="51">
        <v>3</v>
      </c>
      <c r="C2325" s="52" t="s">
        <v>205</v>
      </c>
      <c r="D2325" s="58" t="s">
        <v>153</v>
      </c>
      <c r="E2325" s="105">
        <v>1</v>
      </c>
      <c r="F2325" s="126">
        <v>0</v>
      </c>
      <c r="G2325" s="113">
        <v>1600</v>
      </c>
      <c r="H2325" s="57">
        <f t="shared" si="111"/>
        <v>1600</v>
      </c>
      <c r="I2325" s="580"/>
    </row>
    <row r="2326" spans="2:9" ht="24" x14ac:dyDescent="0.2">
      <c r="B2326" s="51">
        <v>4</v>
      </c>
      <c r="C2326" s="52" t="s">
        <v>199</v>
      </c>
      <c r="D2326" s="58" t="s">
        <v>153</v>
      </c>
      <c r="E2326" s="105">
        <v>1</v>
      </c>
      <c r="F2326" s="126">
        <v>0.05</v>
      </c>
      <c r="G2326" s="56">
        <v>5500</v>
      </c>
      <c r="H2326" s="57">
        <f t="shared" si="111"/>
        <v>5775</v>
      </c>
      <c r="I2326" s="580"/>
    </row>
    <row r="2327" spans="2:9" ht="24" x14ac:dyDescent="0.2">
      <c r="B2327" s="51">
        <v>5</v>
      </c>
      <c r="C2327" s="52" t="s">
        <v>200</v>
      </c>
      <c r="D2327" s="58" t="s">
        <v>153</v>
      </c>
      <c r="E2327" s="105">
        <v>2</v>
      </c>
      <c r="F2327" s="126">
        <v>0</v>
      </c>
      <c r="G2327" s="56">
        <v>1100</v>
      </c>
      <c r="H2327" s="57">
        <f t="shared" si="111"/>
        <v>2200</v>
      </c>
      <c r="I2327" s="580"/>
    </row>
    <row r="2328" spans="2:9" ht="36" x14ac:dyDescent="0.2">
      <c r="B2328" s="51">
        <v>6</v>
      </c>
      <c r="C2328" s="52" t="s">
        <v>201</v>
      </c>
      <c r="D2328" s="58" t="s">
        <v>153</v>
      </c>
      <c r="E2328" s="105">
        <v>2</v>
      </c>
      <c r="F2328" s="126">
        <v>0</v>
      </c>
      <c r="G2328" s="56">
        <v>600</v>
      </c>
      <c r="H2328" s="57">
        <f t="shared" si="111"/>
        <v>1200</v>
      </c>
      <c r="I2328" s="580"/>
    </row>
    <row r="2329" spans="2:9" x14ac:dyDescent="0.2">
      <c r="B2329" s="51">
        <v>7</v>
      </c>
      <c r="C2329" s="52" t="s">
        <v>152</v>
      </c>
      <c r="D2329" s="58" t="s">
        <v>144</v>
      </c>
      <c r="E2329" s="105">
        <v>0.03</v>
      </c>
      <c r="F2329" s="129">
        <v>0.05</v>
      </c>
      <c r="G2329" s="56">
        <v>22000</v>
      </c>
      <c r="H2329" s="57">
        <f t="shared" si="111"/>
        <v>693</v>
      </c>
      <c r="I2329" s="580"/>
    </row>
    <row r="2330" spans="2:9" ht="15" thickBot="1" x14ac:dyDescent="0.25">
      <c r="B2330" s="51">
        <v>8</v>
      </c>
      <c r="C2330" s="52"/>
      <c r="D2330" s="58"/>
      <c r="E2330" s="105"/>
      <c r="F2330" s="129"/>
      <c r="G2330" s="56"/>
      <c r="H2330" s="57">
        <f t="shared" si="111"/>
        <v>0</v>
      </c>
      <c r="I2330" s="580"/>
    </row>
    <row r="2331" spans="2:9" ht="15.75" thickBot="1" x14ac:dyDescent="0.25">
      <c r="B2331" s="61" t="s">
        <v>90</v>
      </c>
      <c r="C2331" s="61" t="s">
        <v>97</v>
      </c>
      <c r="D2331" s="61" t="s">
        <v>92</v>
      </c>
      <c r="E2331" s="582" t="s">
        <v>2</v>
      </c>
      <c r="F2331" s="583"/>
      <c r="G2331" s="61" t="s">
        <v>98</v>
      </c>
      <c r="H2331" s="61" t="s">
        <v>99</v>
      </c>
      <c r="I2331" s="61" t="s">
        <v>96</v>
      </c>
    </row>
    <row r="2332" spans="2:9" ht="45.6" customHeight="1" x14ac:dyDescent="0.2">
      <c r="B2332" s="51">
        <v>1</v>
      </c>
      <c r="C2332" s="52" t="s">
        <v>149</v>
      </c>
      <c r="D2332" s="53" t="s">
        <v>101</v>
      </c>
      <c r="E2332" s="584">
        <v>1.6521111111111109</v>
      </c>
      <c r="F2332" s="585"/>
      <c r="G2332" s="62">
        <v>31550</v>
      </c>
      <c r="H2332" s="63">
        <f>G2332*E2332</f>
        <v>52124.10555555555</v>
      </c>
      <c r="I2332" s="579">
        <f>SUM(H2332:H2333)</f>
        <v>52124.10555555555</v>
      </c>
    </row>
    <row r="2333" spans="2:9" ht="15" thickBot="1" x14ac:dyDescent="0.25">
      <c r="B2333" s="64">
        <v>2</v>
      </c>
      <c r="C2333" s="65" t="s">
        <v>102</v>
      </c>
      <c r="D2333" s="66"/>
      <c r="E2333" s="581"/>
      <c r="F2333" s="581"/>
      <c r="G2333" s="67"/>
      <c r="H2333" s="68">
        <f>G2333*E2333</f>
        <v>0</v>
      </c>
      <c r="I2333" s="580"/>
    </row>
    <row r="2334" spans="2:9" ht="15.75" thickBot="1" x14ac:dyDescent="0.25">
      <c r="B2334" s="61" t="s">
        <v>90</v>
      </c>
      <c r="C2334" s="61" t="s">
        <v>103</v>
      </c>
      <c r="D2334" s="165" t="s">
        <v>92</v>
      </c>
      <c r="E2334" s="586" t="s">
        <v>2</v>
      </c>
      <c r="F2334" s="587"/>
      <c r="G2334" s="168" t="s">
        <v>94</v>
      </c>
      <c r="H2334" s="61" t="s">
        <v>95</v>
      </c>
      <c r="I2334" s="61" t="s">
        <v>96</v>
      </c>
    </row>
    <row r="2335" spans="2:9" ht="23.45" customHeight="1" thickBot="1" x14ac:dyDescent="0.25">
      <c r="B2335" s="51">
        <v>1</v>
      </c>
      <c r="C2335" s="52" t="s">
        <v>104</v>
      </c>
      <c r="D2335" s="53" t="s">
        <v>352</v>
      </c>
      <c r="E2335" s="683">
        <v>0.05</v>
      </c>
      <c r="F2335" s="684"/>
      <c r="G2335" s="57">
        <f>I2332</f>
        <v>52124.10555555555</v>
      </c>
      <c r="H2335" s="71">
        <f>E2335*G2335</f>
        <v>2606.2052777777776</v>
      </c>
      <c r="I2335" s="579">
        <f>SUM(H2335:H2337)</f>
        <v>2606.2052777777776</v>
      </c>
    </row>
    <row r="2336" spans="2:9" ht="15.75" thickBot="1" x14ac:dyDescent="0.25">
      <c r="B2336" s="64">
        <v>2</v>
      </c>
      <c r="C2336" s="72"/>
      <c r="D2336" s="58"/>
      <c r="E2336" s="588"/>
      <c r="F2336" s="589"/>
      <c r="G2336" s="57"/>
      <c r="H2336" s="71">
        <f t="shared" ref="H2336:H2337" si="112">E2336*G2336</f>
        <v>0</v>
      </c>
      <c r="I2336" s="580"/>
    </row>
    <row r="2337" spans="2:9" ht="15.75" thickBot="1" x14ac:dyDescent="0.25">
      <c r="B2337" s="64">
        <v>3</v>
      </c>
      <c r="C2337" s="74"/>
      <c r="D2337" s="58"/>
      <c r="E2337" s="590"/>
      <c r="F2337" s="591"/>
      <c r="G2337" s="75"/>
      <c r="H2337" s="71">
        <f t="shared" si="112"/>
        <v>0</v>
      </c>
      <c r="I2337" s="580"/>
    </row>
    <row r="2338" spans="2:9" ht="15.75" thickBot="1" x14ac:dyDescent="0.25">
      <c r="B2338" s="61" t="s">
        <v>90</v>
      </c>
      <c r="C2338" s="61" t="s">
        <v>106</v>
      </c>
      <c r="D2338" s="61" t="s">
        <v>92</v>
      </c>
      <c r="E2338" s="582" t="s">
        <v>2</v>
      </c>
      <c r="F2338" s="583"/>
      <c r="G2338" s="61" t="s">
        <v>94</v>
      </c>
      <c r="H2338" s="61" t="s">
        <v>99</v>
      </c>
      <c r="I2338" s="61" t="s">
        <v>96</v>
      </c>
    </row>
    <row r="2339" spans="2:9" x14ac:dyDescent="0.2">
      <c r="B2339" s="51">
        <v>1</v>
      </c>
      <c r="C2339" s="52"/>
      <c r="D2339" s="53"/>
      <c r="E2339" s="577"/>
      <c r="F2339" s="578"/>
      <c r="G2339" s="62"/>
      <c r="H2339" s="63">
        <f>G2339*E2339</f>
        <v>0</v>
      </c>
      <c r="I2339" s="579">
        <f>SUM(H2339:H2340)</f>
        <v>0</v>
      </c>
    </row>
    <row r="2340" spans="2:9" ht="15" thickBot="1" x14ac:dyDescent="0.25">
      <c r="B2340" s="64">
        <v>2</v>
      </c>
      <c r="C2340" s="65" t="s">
        <v>102</v>
      </c>
      <c r="D2340" s="66"/>
      <c r="E2340" s="581"/>
      <c r="F2340" s="581"/>
      <c r="G2340" s="67"/>
      <c r="H2340" s="68">
        <f>G2340*E2340</f>
        <v>0</v>
      </c>
      <c r="I2340" s="580"/>
    </row>
    <row r="2341" spans="2:9" ht="15.75" thickBot="1" x14ac:dyDescent="0.25">
      <c r="B2341" s="76"/>
      <c r="C2341" s="77" t="s">
        <v>109</v>
      </c>
      <c r="D2341" s="78"/>
      <c r="E2341" s="592"/>
      <c r="F2341" s="593"/>
      <c r="G2341" s="79"/>
      <c r="H2341" s="80" t="s">
        <v>102</v>
      </c>
      <c r="I2341" s="81">
        <f>I2323+I2332+I2335+I2339</f>
        <v>93183.310833333322</v>
      </c>
    </row>
    <row r="2342" spans="2:9" x14ac:dyDescent="0.2">
      <c r="B2342" s="82"/>
      <c r="C2342" s="83"/>
      <c r="D2342" s="84"/>
      <c r="E2342" s="84" t="s">
        <v>110</v>
      </c>
      <c r="F2342" s="84"/>
      <c r="G2342" s="85"/>
      <c r="H2342" s="86"/>
      <c r="I2342" s="87"/>
    </row>
    <row r="2343" spans="2:9" x14ac:dyDescent="0.2">
      <c r="B2343" s="88"/>
      <c r="C2343" s="89"/>
      <c r="D2343" s="166"/>
      <c r="E2343" s="166"/>
      <c r="F2343" s="166"/>
      <c r="G2343" s="166"/>
      <c r="H2343" s="45"/>
      <c r="I2343" s="90"/>
    </row>
    <row r="2344" spans="2:9" x14ac:dyDescent="0.2">
      <c r="B2344" s="88"/>
      <c r="C2344" s="91"/>
      <c r="D2344" s="45"/>
      <c r="E2344" s="45"/>
      <c r="F2344" s="166"/>
      <c r="G2344" s="166"/>
      <c r="H2344" s="45"/>
      <c r="I2344" s="92"/>
    </row>
    <row r="2345" spans="2:9" x14ac:dyDescent="0.2">
      <c r="B2345" s="93"/>
      <c r="C2345" s="166"/>
      <c r="D2345" s="45"/>
      <c r="E2345" s="45"/>
      <c r="F2345" s="594" t="s">
        <v>111</v>
      </c>
      <c r="G2345" s="594"/>
      <c r="H2345" s="594"/>
      <c r="I2345" s="94"/>
    </row>
    <row r="2346" spans="2:9" x14ac:dyDescent="0.2">
      <c r="B2346" s="93"/>
      <c r="C2346" s="95"/>
      <c r="D2346" s="45"/>
      <c r="E2346" s="45"/>
      <c r="F2346" s="95"/>
      <c r="G2346" s="95"/>
      <c r="H2346" s="95"/>
      <c r="I2346" s="92"/>
    </row>
    <row r="2347" spans="2:9" ht="15.75" thickBot="1" x14ac:dyDescent="0.25">
      <c r="B2347" s="96"/>
      <c r="C2347" s="97" t="s">
        <v>112</v>
      </c>
      <c r="D2347" s="97"/>
      <c r="E2347" s="97"/>
      <c r="F2347" s="595" t="s">
        <v>113</v>
      </c>
      <c r="G2347" s="596"/>
      <c r="H2347" s="596"/>
      <c r="I2347" s="98"/>
    </row>
    <row r="2349" spans="2:9" ht="15" thickBot="1" x14ac:dyDescent="0.25"/>
    <row r="2350" spans="2:9" ht="15.75" x14ac:dyDescent="0.2">
      <c r="B2350" s="130"/>
      <c r="C2350" s="131"/>
      <c r="D2350" s="659" t="s">
        <v>0</v>
      </c>
      <c r="E2350" s="660"/>
      <c r="F2350" s="660"/>
      <c r="G2350" s="660"/>
      <c r="H2350" s="660"/>
      <c r="I2350" s="661"/>
    </row>
    <row r="2351" spans="2:9" ht="15.75" x14ac:dyDescent="0.2">
      <c r="B2351" s="132"/>
      <c r="C2351" s="34"/>
      <c r="D2351" s="558"/>
      <c r="E2351" s="662"/>
      <c r="F2351" s="662"/>
      <c r="G2351" s="662"/>
      <c r="H2351" s="662"/>
      <c r="I2351" s="663"/>
    </row>
    <row r="2352" spans="2:9" ht="15.75" x14ac:dyDescent="0.2">
      <c r="B2352" s="132"/>
      <c r="C2352" s="34"/>
      <c r="D2352" s="558"/>
      <c r="E2352" s="664"/>
      <c r="F2352" s="664"/>
      <c r="G2352" s="664"/>
      <c r="H2352" s="664"/>
      <c r="I2352" s="663"/>
    </row>
    <row r="2353" spans="2:9" ht="15.75" x14ac:dyDescent="0.2">
      <c r="B2353" s="132"/>
      <c r="C2353" s="34"/>
      <c r="D2353" s="35" t="s">
        <v>81</v>
      </c>
      <c r="E2353" s="125"/>
      <c r="F2353" s="125"/>
      <c r="G2353" s="125"/>
      <c r="H2353" s="125"/>
      <c r="I2353" s="133"/>
    </row>
    <row r="2354" spans="2:9" ht="15.75" x14ac:dyDescent="0.2">
      <c r="B2354" s="132"/>
      <c r="C2354" s="34"/>
      <c r="D2354" s="35" t="s">
        <v>82</v>
      </c>
      <c r="E2354" s="125"/>
      <c r="F2354" s="125"/>
      <c r="G2354" s="125"/>
      <c r="H2354" s="125"/>
      <c r="I2354" s="133"/>
    </row>
    <row r="2355" spans="2:9" ht="21" thickBot="1" x14ac:dyDescent="0.25">
      <c r="B2355" s="134"/>
      <c r="C2355" s="38"/>
      <c r="D2355" s="39" t="s">
        <v>83</v>
      </c>
      <c r="E2355" s="40"/>
      <c r="F2355" s="40"/>
      <c r="G2355" s="40"/>
      <c r="H2355" s="40"/>
      <c r="I2355" s="135"/>
    </row>
    <row r="2356" spans="2:9" ht="15" x14ac:dyDescent="0.25">
      <c r="B2356" s="136" t="s">
        <v>84</v>
      </c>
      <c r="C2356" s="118">
        <v>3.18</v>
      </c>
      <c r="D2356" s="166"/>
      <c r="E2356" s="166"/>
      <c r="F2356" s="166"/>
      <c r="G2356" s="166"/>
      <c r="H2356" s="45"/>
      <c r="I2356" s="137"/>
    </row>
    <row r="2357" spans="2:9" ht="15" thickBot="1" x14ac:dyDescent="0.25">
      <c r="B2357" s="138" t="s">
        <v>85</v>
      </c>
      <c r="C2357" s="562" t="s">
        <v>300</v>
      </c>
      <c r="D2357" s="562"/>
      <c r="E2357" s="562"/>
      <c r="F2357" s="562"/>
      <c r="G2357" s="562"/>
      <c r="H2357" s="562"/>
      <c r="I2357" s="665"/>
    </row>
    <row r="2358" spans="2:9" ht="15.75" thickBot="1" x14ac:dyDescent="0.25">
      <c r="B2358" s="666" t="s">
        <v>86</v>
      </c>
      <c r="C2358" s="556"/>
      <c r="D2358" s="556"/>
      <c r="E2358" s="556"/>
      <c r="F2358" s="556"/>
      <c r="G2358" s="556"/>
      <c r="H2358" s="556"/>
      <c r="I2358" s="667"/>
    </row>
    <row r="2359" spans="2:9" ht="24" customHeight="1" x14ac:dyDescent="0.2">
      <c r="B2359" s="655" t="s">
        <v>87</v>
      </c>
      <c r="C2359" s="567" t="s">
        <v>326</v>
      </c>
      <c r="D2359" s="568"/>
      <c r="E2359" s="568"/>
      <c r="F2359" s="571" t="s">
        <v>88</v>
      </c>
      <c r="G2359" s="573" t="s">
        <v>34</v>
      </c>
      <c r="H2359" s="571" t="s">
        <v>158</v>
      </c>
      <c r="I2359" s="575" t="s">
        <v>350</v>
      </c>
    </row>
    <row r="2360" spans="2:9" ht="15" thickBot="1" x14ac:dyDescent="0.25">
      <c r="B2360" s="656"/>
      <c r="C2360" s="657"/>
      <c r="D2360" s="658"/>
      <c r="E2360" s="658"/>
      <c r="F2360" s="572"/>
      <c r="G2360" s="574"/>
      <c r="H2360" s="572"/>
      <c r="I2360" s="576"/>
    </row>
    <row r="2361" spans="2:9" ht="15" thickBot="1" x14ac:dyDescent="0.25">
      <c r="B2361" s="48" t="s">
        <v>90</v>
      </c>
      <c r="C2361" s="49" t="s">
        <v>91</v>
      </c>
      <c r="D2361" s="49" t="s">
        <v>92</v>
      </c>
      <c r="E2361" s="49" t="s">
        <v>2</v>
      </c>
      <c r="F2361" s="49" t="s">
        <v>93</v>
      </c>
      <c r="G2361" s="49" t="s">
        <v>94</v>
      </c>
      <c r="H2361" s="49" t="s">
        <v>95</v>
      </c>
      <c r="I2361" s="50" t="s">
        <v>96</v>
      </c>
    </row>
    <row r="2362" spans="2:9" ht="24" x14ac:dyDescent="0.2">
      <c r="B2362" s="139">
        <v>1</v>
      </c>
      <c r="C2362" s="52" t="s">
        <v>419</v>
      </c>
      <c r="D2362" s="53" t="s">
        <v>153</v>
      </c>
      <c r="E2362" s="100">
        <v>1</v>
      </c>
      <c r="F2362" s="126">
        <v>0</v>
      </c>
      <c r="G2362" s="113">
        <v>1916485</v>
      </c>
      <c r="H2362" s="57">
        <f t="shared" ref="H2362:H2372" si="113">(E2362*G2362)+(E2362*G2362*F2362)</f>
        <v>1916485</v>
      </c>
      <c r="I2362" s="678">
        <f>SUM(H2362:H2372)</f>
        <v>2403055</v>
      </c>
    </row>
    <row r="2363" spans="2:9" ht="36" x14ac:dyDescent="0.2">
      <c r="B2363" s="139">
        <v>2</v>
      </c>
      <c r="C2363" s="52" t="s">
        <v>407</v>
      </c>
      <c r="D2363" s="53" t="s">
        <v>26</v>
      </c>
      <c r="E2363" s="100">
        <v>3</v>
      </c>
      <c r="F2363" s="126">
        <v>0.05</v>
      </c>
      <c r="G2363" s="113">
        <v>19000</v>
      </c>
      <c r="H2363" s="57">
        <f t="shared" si="113"/>
        <v>59850</v>
      </c>
      <c r="I2363" s="679"/>
    </row>
    <row r="2364" spans="2:9" x14ac:dyDescent="0.2">
      <c r="B2364" s="139">
        <v>3</v>
      </c>
      <c r="C2364" s="52" t="s">
        <v>408</v>
      </c>
      <c r="D2364" s="58" t="s">
        <v>26</v>
      </c>
      <c r="E2364" s="105">
        <v>3</v>
      </c>
      <c r="F2364" s="126">
        <v>0.05</v>
      </c>
      <c r="G2364" s="113">
        <v>12000</v>
      </c>
      <c r="H2364" s="57">
        <f t="shared" si="113"/>
        <v>37800</v>
      </c>
      <c r="I2364" s="679"/>
    </row>
    <row r="2365" spans="2:9" x14ac:dyDescent="0.2">
      <c r="B2365" s="139">
        <v>4</v>
      </c>
      <c r="C2365" s="52" t="s">
        <v>213</v>
      </c>
      <c r="D2365" s="58" t="s">
        <v>409</v>
      </c>
      <c r="E2365" s="105">
        <v>3</v>
      </c>
      <c r="F2365" s="126">
        <v>0</v>
      </c>
      <c r="G2365" s="113">
        <v>6000</v>
      </c>
      <c r="H2365" s="57">
        <f t="shared" si="113"/>
        <v>18000</v>
      </c>
      <c r="I2365" s="679"/>
    </row>
    <row r="2366" spans="2:9" x14ac:dyDescent="0.2">
      <c r="B2366" s="139">
        <v>5</v>
      </c>
      <c r="C2366" s="52" t="s">
        <v>410</v>
      </c>
      <c r="D2366" s="58" t="s">
        <v>411</v>
      </c>
      <c r="E2366" s="105">
        <v>0.2</v>
      </c>
      <c r="F2366" s="126">
        <v>0.05</v>
      </c>
      <c r="G2366" s="56">
        <v>44000</v>
      </c>
      <c r="H2366" s="57">
        <f t="shared" si="113"/>
        <v>9240</v>
      </c>
      <c r="I2366" s="679"/>
    </row>
    <row r="2367" spans="2:9" x14ac:dyDescent="0.2">
      <c r="B2367" s="139">
        <v>6</v>
      </c>
      <c r="C2367" s="52" t="s">
        <v>412</v>
      </c>
      <c r="D2367" s="58" t="s">
        <v>411</v>
      </c>
      <c r="E2367" s="105">
        <v>0.2</v>
      </c>
      <c r="F2367" s="126">
        <v>0</v>
      </c>
      <c r="G2367" s="56">
        <v>70000</v>
      </c>
      <c r="H2367" s="57">
        <f t="shared" si="113"/>
        <v>14000</v>
      </c>
      <c r="I2367" s="679"/>
    </row>
    <row r="2368" spans="2:9" x14ac:dyDescent="0.2">
      <c r="B2368" s="139">
        <v>7</v>
      </c>
      <c r="C2368" s="52" t="s">
        <v>413</v>
      </c>
      <c r="D2368" s="58" t="s">
        <v>153</v>
      </c>
      <c r="E2368" s="105">
        <v>3</v>
      </c>
      <c r="F2368" s="126">
        <v>0</v>
      </c>
      <c r="G2368" s="56">
        <v>2000</v>
      </c>
      <c r="H2368" s="57">
        <f t="shared" si="113"/>
        <v>6000</v>
      </c>
      <c r="I2368" s="679"/>
    </row>
    <row r="2369" spans="2:9" x14ac:dyDescent="0.2">
      <c r="B2369" s="139">
        <v>8</v>
      </c>
      <c r="C2369" s="52" t="s">
        <v>414</v>
      </c>
      <c r="D2369" s="58" t="s">
        <v>153</v>
      </c>
      <c r="E2369" s="105">
        <v>0.2</v>
      </c>
      <c r="F2369" s="129">
        <v>0.05</v>
      </c>
      <c r="G2369" s="56">
        <v>48000</v>
      </c>
      <c r="H2369" s="57">
        <f t="shared" si="113"/>
        <v>10080</v>
      </c>
      <c r="I2369" s="679"/>
    </row>
    <row r="2370" spans="2:9" x14ac:dyDescent="0.2">
      <c r="B2370" s="139">
        <v>9</v>
      </c>
      <c r="C2370" s="141" t="s">
        <v>415</v>
      </c>
      <c r="D2370" s="114" t="s">
        <v>26</v>
      </c>
      <c r="E2370" s="142">
        <v>3</v>
      </c>
      <c r="F2370" s="143">
        <v>0.05</v>
      </c>
      <c r="G2370" s="144">
        <v>15000</v>
      </c>
      <c r="H2370" s="145">
        <f t="shared" si="113"/>
        <v>47250</v>
      </c>
      <c r="I2370" s="679"/>
    </row>
    <row r="2371" spans="2:9" x14ac:dyDescent="0.2">
      <c r="B2371" s="139">
        <v>10</v>
      </c>
      <c r="C2371" s="119" t="s">
        <v>416</v>
      </c>
      <c r="D2371" s="116" t="s">
        <v>130</v>
      </c>
      <c r="E2371" s="120">
        <v>0.6</v>
      </c>
      <c r="F2371" s="147">
        <v>0.05</v>
      </c>
      <c r="G2371" s="121">
        <v>45000</v>
      </c>
      <c r="H2371" s="145">
        <f t="shared" si="113"/>
        <v>28350</v>
      </c>
      <c r="I2371" s="679"/>
    </row>
    <row r="2372" spans="2:9" ht="15" thickBot="1" x14ac:dyDescent="0.25">
      <c r="B2372" s="139">
        <v>11</v>
      </c>
      <c r="C2372" s="119" t="s">
        <v>417</v>
      </c>
      <c r="D2372" s="116" t="s">
        <v>418</v>
      </c>
      <c r="E2372" s="120">
        <v>1</v>
      </c>
      <c r="F2372" s="147">
        <v>0</v>
      </c>
      <c r="G2372" s="121">
        <v>256000</v>
      </c>
      <c r="H2372" s="117">
        <f t="shared" si="113"/>
        <v>256000</v>
      </c>
      <c r="I2372" s="680"/>
    </row>
    <row r="2373" spans="2:9" ht="15.75" thickBot="1" x14ac:dyDescent="0.25">
      <c r="B2373" s="148" t="s">
        <v>90</v>
      </c>
      <c r="C2373" s="115" t="s">
        <v>97</v>
      </c>
      <c r="D2373" s="115" t="s">
        <v>92</v>
      </c>
      <c r="E2373" s="681" t="s">
        <v>2</v>
      </c>
      <c r="F2373" s="682"/>
      <c r="G2373" s="115" t="s">
        <v>98</v>
      </c>
      <c r="H2373" s="115" t="s">
        <v>99</v>
      </c>
      <c r="I2373" s="149" t="s">
        <v>96</v>
      </c>
    </row>
    <row r="2374" spans="2:9" ht="48" x14ac:dyDescent="0.2">
      <c r="B2374" s="139">
        <v>1</v>
      </c>
      <c r="C2374" s="52" t="s">
        <v>149</v>
      </c>
      <c r="D2374" s="53" t="s">
        <v>101</v>
      </c>
      <c r="E2374" s="584">
        <v>2.4130444444444428</v>
      </c>
      <c r="F2374" s="585"/>
      <c r="G2374" s="62">
        <v>31550</v>
      </c>
      <c r="H2374" s="63">
        <f>G2374*E2374</f>
        <v>76131.552222222163</v>
      </c>
      <c r="I2374" s="676">
        <f>SUM(H2374:H2375)</f>
        <v>76131.552222222163</v>
      </c>
    </row>
    <row r="2375" spans="2:9" ht="15" thickBot="1" x14ac:dyDescent="0.25">
      <c r="B2375" s="150">
        <v>2</v>
      </c>
      <c r="C2375" s="65" t="s">
        <v>102</v>
      </c>
      <c r="D2375" s="66"/>
      <c r="E2375" s="581"/>
      <c r="F2375" s="581"/>
      <c r="G2375" s="67"/>
      <c r="H2375" s="68">
        <f>G2375*E2375</f>
        <v>0</v>
      </c>
      <c r="I2375" s="677"/>
    </row>
    <row r="2376" spans="2:9" ht="15.75" thickBot="1" x14ac:dyDescent="0.25">
      <c r="B2376" s="151" t="s">
        <v>90</v>
      </c>
      <c r="C2376" s="61" t="s">
        <v>103</v>
      </c>
      <c r="D2376" s="165" t="s">
        <v>92</v>
      </c>
      <c r="E2376" s="586" t="s">
        <v>2</v>
      </c>
      <c r="F2376" s="587"/>
      <c r="G2376" s="168" t="s">
        <v>94</v>
      </c>
      <c r="H2376" s="61" t="s">
        <v>95</v>
      </c>
      <c r="I2376" s="149" t="s">
        <v>96</v>
      </c>
    </row>
    <row r="2377" spans="2:9" ht="23.45" customHeight="1" thickBot="1" x14ac:dyDescent="0.25">
      <c r="B2377" s="139">
        <v>1</v>
      </c>
      <c r="C2377" s="52" t="s">
        <v>104</v>
      </c>
      <c r="D2377" s="53" t="s">
        <v>352</v>
      </c>
      <c r="E2377" s="683">
        <v>0.05</v>
      </c>
      <c r="F2377" s="684"/>
      <c r="G2377" s="57">
        <f>I2374</f>
        <v>76131.552222222163</v>
      </c>
      <c r="H2377" s="71">
        <f>E2377*G2377</f>
        <v>3806.5776111111081</v>
      </c>
      <c r="I2377" s="676">
        <f>SUM(H2377:H2379)</f>
        <v>3806.5776111111081</v>
      </c>
    </row>
    <row r="2378" spans="2:9" ht="15.75" thickBot="1" x14ac:dyDescent="0.25">
      <c r="B2378" s="150">
        <v>2</v>
      </c>
      <c r="C2378" s="72"/>
      <c r="D2378" s="58"/>
      <c r="E2378" s="588"/>
      <c r="F2378" s="589"/>
      <c r="G2378" s="57"/>
      <c r="H2378" s="71">
        <f t="shared" ref="H2378:H2379" si="114">E2378*G2378</f>
        <v>0</v>
      </c>
      <c r="I2378" s="677"/>
    </row>
    <row r="2379" spans="2:9" ht="15.75" thickBot="1" x14ac:dyDescent="0.25">
      <c r="B2379" s="150">
        <v>3</v>
      </c>
      <c r="C2379" s="74"/>
      <c r="D2379" s="58"/>
      <c r="E2379" s="590"/>
      <c r="F2379" s="591"/>
      <c r="G2379" s="75"/>
      <c r="H2379" s="71">
        <f t="shared" si="114"/>
        <v>0</v>
      </c>
      <c r="I2379" s="677"/>
    </row>
    <row r="2380" spans="2:9" ht="15.75" thickBot="1" x14ac:dyDescent="0.25">
      <c r="B2380" s="151" t="s">
        <v>90</v>
      </c>
      <c r="C2380" s="61" t="s">
        <v>106</v>
      </c>
      <c r="D2380" s="61" t="s">
        <v>92</v>
      </c>
      <c r="E2380" s="582" t="s">
        <v>2</v>
      </c>
      <c r="F2380" s="583"/>
      <c r="G2380" s="61" t="s">
        <v>94</v>
      </c>
      <c r="H2380" s="61" t="s">
        <v>99</v>
      </c>
      <c r="I2380" s="149" t="s">
        <v>96</v>
      </c>
    </row>
    <row r="2381" spans="2:9" x14ac:dyDescent="0.2">
      <c r="B2381" s="139">
        <v>1</v>
      </c>
      <c r="C2381" s="52"/>
      <c r="D2381" s="53"/>
      <c r="E2381" s="577"/>
      <c r="F2381" s="578"/>
      <c r="G2381" s="62"/>
      <c r="H2381" s="63">
        <f>G2381*E2381</f>
        <v>0</v>
      </c>
      <c r="I2381" s="676">
        <f>SUM(H2381:H2382)</f>
        <v>0</v>
      </c>
    </row>
    <row r="2382" spans="2:9" ht="15" thickBot="1" x14ac:dyDescent="0.25">
      <c r="B2382" s="150">
        <v>2</v>
      </c>
      <c r="C2382" s="65" t="s">
        <v>102</v>
      </c>
      <c r="D2382" s="66"/>
      <c r="E2382" s="581"/>
      <c r="F2382" s="581"/>
      <c r="G2382" s="67"/>
      <c r="H2382" s="68">
        <f>G2382*E2382</f>
        <v>0</v>
      </c>
      <c r="I2382" s="677"/>
    </row>
    <row r="2383" spans="2:9" ht="15.75" thickBot="1" x14ac:dyDescent="0.25">
      <c r="B2383" s="152"/>
      <c r="C2383" s="77" t="s">
        <v>109</v>
      </c>
      <c r="D2383" s="78"/>
      <c r="E2383" s="592"/>
      <c r="F2383" s="593"/>
      <c r="G2383" s="79"/>
      <c r="H2383" s="80" t="s">
        <v>102</v>
      </c>
      <c r="I2383" s="153">
        <f>I2362+I2374+I2377+I2381</f>
        <v>2482993.1298333332</v>
      </c>
    </row>
    <row r="2384" spans="2:9" x14ac:dyDescent="0.2">
      <c r="B2384" s="154"/>
      <c r="C2384" s="83"/>
      <c r="D2384" s="84"/>
      <c r="E2384" s="84" t="s">
        <v>110</v>
      </c>
      <c r="F2384" s="84"/>
      <c r="G2384" s="85"/>
      <c r="H2384" s="86"/>
      <c r="I2384" s="155"/>
    </row>
    <row r="2385" spans="2:9" x14ac:dyDescent="0.2">
      <c r="B2385" s="156"/>
      <c r="C2385" s="89"/>
      <c r="D2385" s="166"/>
      <c r="E2385" s="166"/>
      <c r="F2385" s="166"/>
      <c r="G2385" s="166"/>
      <c r="H2385" s="45"/>
      <c r="I2385" s="157"/>
    </row>
    <row r="2386" spans="2:9" x14ac:dyDescent="0.2">
      <c r="B2386" s="156"/>
      <c r="C2386" s="91"/>
      <c r="D2386" s="45"/>
      <c r="E2386" s="45"/>
      <c r="F2386" s="166"/>
      <c r="G2386" s="166"/>
      <c r="H2386" s="45"/>
      <c r="I2386" s="158"/>
    </row>
    <row r="2387" spans="2:9" x14ac:dyDescent="0.2">
      <c r="B2387" s="159"/>
      <c r="C2387" s="166"/>
      <c r="D2387" s="45"/>
      <c r="E2387" s="45"/>
      <c r="F2387" s="594" t="s">
        <v>111</v>
      </c>
      <c r="G2387" s="594"/>
      <c r="H2387" s="594"/>
      <c r="I2387" s="160"/>
    </row>
    <row r="2388" spans="2:9" x14ac:dyDescent="0.2">
      <c r="B2388" s="159"/>
      <c r="C2388" s="95"/>
      <c r="D2388" s="45"/>
      <c r="E2388" s="45"/>
      <c r="F2388" s="95"/>
      <c r="G2388" s="95"/>
      <c r="H2388" s="95"/>
      <c r="I2388" s="158"/>
    </row>
    <row r="2389" spans="2:9" ht="15.75" thickBot="1" x14ac:dyDescent="0.25">
      <c r="B2389" s="161"/>
      <c r="C2389" s="162" t="s">
        <v>112</v>
      </c>
      <c r="D2389" s="162"/>
      <c r="E2389" s="162"/>
      <c r="F2389" s="674" t="s">
        <v>113</v>
      </c>
      <c r="G2389" s="675"/>
      <c r="H2389" s="675"/>
      <c r="I2389" s="163"/>
    </row>
    <row r="2391" spans="2:9" ht="15" thickBot="1" x14ac:dyDescent="0.25"/>
    <row r="2392" spans="2:9" ht="15.75" x14ac:dyDescent="0.2">
      <c r="B2392" s="130"/>
      <c r="C2392" s="131"/>
      <c r="D2392" s="659" t="s">
        <v>0</v>
      </c>
      <c r="E2392" s="660"/>
      <c r="F2392" s="660"/>
      <c r="G2392" s="660"/>
      <c r="H2392" s="660"/>
      <c r="I2392" s="661"/>
    </row>
    <row r="2393" spans="2:9" ht="15.75" x14ac:dyDescent="0.2">
      <c r="B2393" s="132"/>
      <c r="C2393" s="34"/>
      <c r="D2393" s="558"/>
      <c r="E2393" s="662"/>
      <c r="F2393" s="662"/>
      <c r="G2393" s="662"/>
      <c r="H2393" s="662"/>
      <c r="I2393" s="663"/>
    </row>
    <row r="2394" spans="2:9" ht="15.75" x14ac:dyDescent="0.2">
      <c r="B2394" s="132"/>
      <c r="C2394" s="34"/>
      <c r="D2394" s="558"/>
      <c r="E2394" s="664"/>
      <c r="F2394" s="664"/>
      <c r="G2394" s="664"/>
      <c r="H2394" s="664"/>
      <c r="I2394" s="663"/>
    </row>
    <row r="2395" spans="2:9" ht="15.75" x14ac:dyDescent="0.2">
      <c r="B2395" s="132"/>
      <c r="C2395" s="34"/>
      <c r="D2395" s="35" t="s">
        <v>81</v>
      </c>
      <c r="E2395" s="125"/>
      <c r="F2395" s="125"/>
      <c r="G2395" s="125"/>
      <c r="H2395" s="125"/>
      <c r="I2395" s="133"/>
    </row>
    <row r="2396" spans="2:9" ht="15.75" x14ac:dyDescent="0.2">
      <c r="B2396" s="132"/>
      <c r="C2396" s="34"/>
      <c r="D2396" s="35" t="s">
        <v>82</v>
      </c>
      <c r="E2396" s="125"/>
      <c r="F2396" s="125"/>
      <c r="G2396" s="125"/>
      <c r="H2396" s="125"/>
      <c r="I2396" s="133"/>
    </row>
    <row r="2397" spans="2:9" ht="21" thickBot="1" x14ac:dyDescent="0.25">
      <c r="B2397" s="134"/>
      <c r="C2397" s="38"/>
      <c r="D2397" s="39" t="s">
        <v>83</v>
      </c>
      <c r="E2397" s="40"/>
      <c r="F2397" s="40"/>
      <c r="G2397" s="40"/>
      <c r="H2397" s="40"/>
      <c r="I2397" s="135"/>
    </row>
    <row r="2398" spans="2:9" ht="15" x14ac:dyDescent="0.25">
      <c r="B2398" s="136" t="s">
        <v>84</v>
      </c>
      <c r="C2398" s="118">
        <v>3.19</v>
      </c>
      <c r="D2398" s="166"/>
      <c r="E2398" s="166"/>
      <c r="F2398" s="166"/>
      <c r="G2398" s="166"/>
      <c r="H2398" s="45"/>
      <c r="I2398" s="137"/>
    </row>
    <row r="2399" spans="2:9" ht="15" thickBot="1" x14ac:dyDescent="0.25">
      <c r="B2399" s="138" t="s">
        <v>85</v>
      </c>
      <c r="C2399" s="562" t="s">
        <v>300</v>
      </c>
      <c r="D2399" s="562"/>
      <c r="E2399" s="562"/>
      <c r="F2399" s="562"/>
      <c r="G2399" s="562"/>
      <c r="H2399" s="562"/>
      <c r="I2399" s="665"/>
    </row>
    <row r="2400" spans="2:9" ht="15.75" thickBot="1" x14ac:dyDescent="0.25">
      <c r="B2400" s="666" t="s">
        <v>86</v>
      </c>
      <c r="C2400" s="556"/>
      <c r="D2400" s="556"/>
      <c r="E2400" s="556"/>
      <c r="F2400" s="556"/>
      <c r="G2400" s="556"/>
      <c r="H2400" s="556"/>
      <c r="I2400" s="667"/>
    </row>
    <row r="2401" spans="2:9" ht="31.5" customHeight="1" x14ac:dyDescent="0.2">
      <c r="B2401" s="655" t="s">
        <v>87</v>
      </c>
      <c r="C2401" s="567" t="s">
        <v>342</v>
      </c>
      <c r="D2401" s="568"/>
      <c r="E2401" s="568"/>
      <c r="F2401" s="571" t="s">
        <v>88</v>
      </c>
      <c r="G2401" s="573" t="s">
        <v>34</v>
      </c>
      <c r="H2401" s="571" t="s">
        <v>158</v>
      </c>
      <c r="I2401" s="575" t="s">
        <v>350</v>
      </c>
    </row>
    <row r="2402" spans="2:9" ht="15" thickBot="1" x14ac:dyDescent="0.25">
      <c r="B2402" s="656"/>
      <c r="C2402" s="657"/>
      <c r="D2402" s="658"/>
      <c r="E2402" s="658"/>
      <c r="F2402" s="572"/>
      <c r="G2402" s="574"/>
      <c r="H2402" s="572"/>
      <c r="I2402" s="576"/>
    </row>
    <row r="2403" spans="2:9" ht="15" thickBot="1" x14ac:dyDescent="0.25">
      <c r="B2403" s="48" t="s">
        <v>90</v>
      </c>
      <c r="C2403" s="49" t="s">
        <v>91</v>
      </c>
      <c r="D2403" s="49" t="s">
        <v>92</v>
      </c>
      <c r="E2403" s="49" t="s">
        <v>2</v>
      </c>
      <c r="F2403" s="49" t="s">
        <v>93</v>
      </c>
      <c r="G2403" s="49" t="s">
        <v>94</v>
      </c>
      <c r="H2403" s="49" t="s">
        <v>95</v>
      </c>
      <c r="I2403" s="50" t="s">
        <v>96</v>
      </c>
    </row>
    <row r="2404" spans="2:9" x14ac:dyDescent="0.2">
      <c r="B2404" s="139">
        <v>1</v>
      </c>
      <c r="C2404" s="52" t="s">
        <v>151</v>
      </c>
      <c r="D2404" s="58" t="s">
        <v>26</v>
      </c>
      <c r="E2404" s="105">
        <v>3</v>
      </c>
      <c r="F2404" s="126">
        <v>0.05</v>
      </c>
      <c r="G2404" s="113">
        <v>1900</v>
      </c>
      <c r="H2404" s="57"/>
      <c r="I2404" s="678">
        <f>SUM(H2404:H2413)</f>
        <v>3880.5</v>
      </c>
    </row>
    <row r="2405" spans="2:9" ht="24" x14ac:dyDescent="0.2">
      <c r="B2405" s="139">
        <v>2</v>
      </c>
      <c r="C2405" s="52" t="s">
        <v>199</v>
      </c>
      <c r="D2405" s="58" t="s">
        <v>153</v>
      </c>
      <c r="E2405" s="105">
        <v>0.5</v>
      </c>
      <c r="F2405" s="126">
        <v>0.05</v>
      </c>
      <c r="G2405" s="56">
        <v>5500</v>
      </c>
      <c r="H2405" s="57">
        <f t="shared" ref="H2405:H2413" si="115">(E2405*G2405)+(E2405*G2405*F2405)</f>
        <v>2887.5</v>
      </c>
      <c r="I2405" s="679"/>
    </row>
    <row r="2406" spans="2:9" ht="24" x14ac:dyDescent="0.2">
      <c r="B2406" s="139">
        <v>3</v>
      </c>
      <c r="C2406" s="52" t="s">
        <v>200</v>
      </c>
      <c r="D2406" s="58" t="s">
        <v>153</v>
      </c>
      <c r="E2406" s="105">
        <v>0.5</v>
      </c>
      <c r="F2406" s="126">
        <v>0</v>
      </c>
      <c r="G2406" s="56">
        <v>1100</v>
      </c>
      <c r="H2406" s="57"/>
      <c r="I2406" s="679"/>
    </row>
    <row r="2407" spans="2:9" ht="36" x14ac:dyDescent="0.2">
      <c r="B2407" s="139">
        <v>4</v>
      </c>
      <c r="C2407" s="52" t="s">
        <v>201</v>
      </c>
      <c r="D2407" s="58" t="s">
        <v>153</v>
      </c>
      <c r="E2407" s="105">
        <v>0.5</v>
      </c>
      <c r="F2407" s="126">
        <v>0</v>
      </c>
      <c r="G2407" s="56">
        <v>600</v>
      </c>
      <c r="H2407" s="57">
        <f t="shared" si="115"/>
        <v>300</v>
      </c>
      <c r="I2407" s="679"/>
    </row>
    <row r="2408" spans="2:9" x14ac:dyDescent="0.2">
      <c r="B2408" s="139">
        <v>5</v>
      </c>
      <c r="C2408" s="52" t="s">
        <v>152</v>
      </c>
      <c r="D2408" s="58" t="s">
        <v>144</v>
      </c>
      <c r="E2408" s="105">
        <v>0.03</v>
      </c>
      <c r="F2408" s="129">
        <v>0.05</v>
      </c>
      <c r="G2408" s="56">
        <v>22000</v>
      </c>
      <c r="H2408" s="57">
        <f t="shared" si="115"/>
        <v>693</v>
      </c>
      <c r="I2408" s="679"/>
    </row>
    <row r="2409" spans="2:9" x14ac:dyDescent="0.2">
      <c r="B2409" s="139">
        <v>6</v>
      </c>
      <c r="C2409" s="52"/>
      <c r="D2409" s="58"/>
      <c r="E2409" s="105"/>
      <c r="F2409" s="129"/>
      <c r="G2409" s="56"/>
      <c r="H2409" s="57">
        <f t="shared" si="115"/>
        <v>0</v>
      </c>
      <c r="I2409" s="679"/>
    </row>
    <row r="2410" spans="2:9" x14ac:dyDescent="0.2">
      <c r="B2410" s="139">
        <v>7</v>
      </c>
      <c r="C2410" s="52"/>
      <c r="D2410" s="58"/>
      <c r="E2410" s="105"/>
      <c r="F2410" s="129"/>
      <c r="G2410" s="56"/>
      <c r="H2410" s="57">
        <f t="shared" si="115"/>
        <v>0</v>
      </c>
      <c r="I2410" s="679"/>
    </row>
    <row r="2411" spans="2:9" x14ac:dyDescent="0.2">
      <c r="B2411" s="140">
        <v>8</v>
      </c>
      <c r="C2411" s="141"/>
      <c r="D2411" s="114"/>
      <c r="E2411" s="142"/>
      <c r="F2411" s="143"/>
      <c r="G2411" s="144"/>
      <c r="H2411" s="145">
        <f t="shared" si="115"/>
        <v>0</v>
      </c>
      <c r="I2411" s="679"/>
    </row>
    <row r="2412" spans="2:9" x14ac:dyDescent="0.2">
      <c r="B2412" s="146">
        <v>9</v>
      </c>
      <c r="C2412" s="119"/>
      <c r="D2412" s="116"/>
      <c r="E2412" s="120"/>
      <c r="F2412" s="147"/>
      <c r="G2412" s="121"/>
      <c r="H2412" s="145">
        <f t="shared" si="115"/>
        <v>0</v>
      </c>
      <c r="I2412" s="679"/>
    </row>
    <row r="2413" spans="2:9" ht="15" thickBot="1" x14ac:dyDescent="0.25">
      <c r="B2413" s="146">
        <v>10</v>
      </c>
      <c r="C2413" s="119"/>
      <c r="D2413" s="116"/>
      <c r="E2413" s="120"/>
      <c r="F2413" s="147"/>
      <c r="G2413" s="121"/>
      <c r="H2413" s="117">
        <f t="shared" si="115"/>
        <v>0</v>
      </c>
      <c r="I2413" s="680"/>
    </row>
    <row r="2414" spans="2:9" ht="15.75" thickBot="1" x14ac:dyDescent="0.25">
      <c r="B2414" s="148" t="s">
        <v>90</v>
      </c>
      <c r="C2414" s="115" t="s">
        <v>97</v>
      </c>
      <c r="D2414" s="115" t="s">
        <v>92</v>
      </c>
      <c r="E2414" s="681" t="s">
        <v>2</v>
      </c>
      <c r="F2414" s="682"/>
      <c r="G2414" s="115" t="s">
        <v>98</v>
      </c>
      <c r="H2414" s="115" t="s">
        <v>99</v>
      </c>
      <c r="I2414" s="149" t="s">
        <v>96</v>
      </c>
    </row>
    <row r="2415" spans="2:9" ht="48" x14ac:dyDescent="0.2">
      <c r="B2415" s="139">
        <v>1</v>
      </c>
      <c r="C2415" s="52" t="s">
        <v>149</v>
      </c>
      <c r="D2415" s="53" t="s">
        <v>101</v>
      </c>
      <c r="E2415" s="584">
        <v>1.6654444444444432</v>
      </c>
      <c r="F2415" s="585"/>
      <c r="G2415" s="62">
        <v>31550</v>
      </c>
      <c r="H2415" s="63">
        <f>G2415*E2415</f>
        <v>52544.772222222186</v>
      </c>
      <c r="I2415" s="676">
        <f>SUM(H2415:H2416)</f>
        <v>52544.772222222186</v>
      </c>
    </row>
    <row r="2416" spans="2:9" ht="15" thickBot="1" x14ac:dyDescent="0.25">
      <c r="B2416" s="150">
        <v>2</v>
      </c>
      <c r="C2416" s="65" t="s">
        <v>102</v>
      </c>
      <c r="D2416" s="66"/>
      <c r="E2416" s="581"/>
      <c r="F2416" s="581"/>
      <c r="G2416" s="67"/>
      <c r="H2416" s="68">
        <f>G2416*E2416</f>
        <v>0</v>
      </c>
      <c r="I2416" s="677"/>
    </row>
    <row r="2417" spans="2:9" ht="15.75" thickBot="1" x14ac:dyDescent="0.25">
      <c r="B2417" s="151" t="s">
        <v>90</v>
      </c>
      <c r="C2417" s="61" t="s">
        <v>103</v>
      </c>
      <c r="D2417" s="165" t="s">
        <v>92</v>
      </c>
      <c r="E2417" s="586" t="s">
        <v>2</v>
      </c>
      <c r="F2417" s="587"/>
      <c r="G2417" s="168" t="s">
        <v>94</v>
      </c>
      <c r="H2417" s="61" t="s">
        <v>95</v>
      </c>
      <c r="I2417" s="149" t="s">
        <v>96</v>
      </c>
    </row>
    <row r="2418" spans="2:9" ht="23.45" customHeight="1" thickBot="1" x14ac:dyDescent="0.25">
      <c r="B2418" s="139">
        <v>1</v>
      </c>
      <c r="C2418" s="52" t="s">
        <v>104</v>
      </c>
      <c r="D2418" s="53" t="s">
        <v>352</v>
      </c>
      <c r="E2418" s="683">
        <v>0.05</v>
      </c>
      <c r="F2418" s="684"/>
      <c r="G2418" s="57">
        <f>I2415</f>
        <v>52544.772222222186</v>
      </c>
      <c r="H2418" s="71">
        <f>E2418*G2418</f>
        <v>2627.2386111111095</v>
      </c>
      <c r="I2418" s="676">
        <f>SUM(H2418:H2420)</f>
        <v>2627.2386111111095</v>
      </c>
    </row>
    <row r="2419" spans="2:9" ht="15.75" thickBot="1" x14ac:dyDescent="0.25">
      <c r="B2419" s="150">
        <v>2</v>
      </c>
      <c r="C2419" s="72"/>
      <c r="D2419" s="58"/>
      <c r="E2419" s="588"/>
      <c r="F2419" s="589"/>
      <c r="G2419" s="57"/>
      <c r="H2419" s="71">
        <f t="shared" ref="H2419:H2420" si="116">E2419*G2419</f>
        <v>0</v>
      </c>
      <c r="I2419" s="677"/>
    </row>
    <row r="2420" spans="2:9" ht="15.75" thickBot="1" x14ac:dyDescent="0.25">
      <c r="B2420" s="150">
        <v>3</v>
      </c>
      <c r="C2420" s="74"/>
      <c r="D2420" s="58"/>
      <c r="E2420" s="590"/>
      <c r="F2420" s="591"/>
      <c r="G2420" s="75"/>
      <c r="H2420" s="71">
        <f t="shared" si="116"/>
        <v>0</v>
      </c>
      <c r="I2420" s="677"/>
    </row>
    <row r="2421" spans="2:9" ht="15.75" thickBot="1" x14ac:dyDescent="0.25">
      <c r="B2421" s="151" t="s">
        <v>90</v>
      </c>
      <c r="C2421" s="61" t="s">
        <v>106</v>
      </c>
      <c r="D2421" s="61" t="s">
        <v>92</v>
      </c>
      <c r="E2421" s="582" t="s">
        <v>2</v>
      </c>
      <c r="F2421" s="583"/>
      <c r="G2421" s="61" t="s">
        <v>94</v>
      </c>
      <c r="H2421" s="61" t="s">
        <v>99</v>
      </c>
      <c r="I2421" s="149" t="s">
        <v>96</v>
      </c>
    </row>
    <row r="2422" spans="2:9" x14ac:dyDescent="0.2">
      <c r="B2422" s="139">
        <v>1</v>
      </c>
      <c r="C2422" s="52"/>
      <c r="D2422" s="53"/>
      <c r="E2422" s="577"/>
      <c r="F2422" s="578"/>
      <c r="G2422" s="62"/>
      <c r="H2422" s="63">
        <f>G2422*E2422</f>
        <v>0</v>
      </c>
      <c r="I2422" s="676">
        <f>SUM(H2422:H2423)</f>
        <v>0</v>
      </c>
    </row>
    <row r="2423" spans="2:9" ht="15" thickBot="1" x14ac:dyDescent="0.25">
      <c r="B2423" s="150">
        <v>2</v>
      </c>
      <c r="C2423" s="65" t="s">
        <v>102</v>
      </c>
      <c r="D2423" s="66"/>
      <c r="E2423" s="581"/>
      <c r="F2423" s="581"/>
      <c r="G2423" s="67"/>
      <c r="H2423" s="68">
        <f>G2423*E2423</f>
        <v>0</v>
      </c>
      <c r="I2423" s="677"/>
    </row>
    <row r="2424" spans="2:9" ht="15.75" thickBot="1" x14ac:dyDescent="0.25">
      <c r="B2424" s="152"/>
      <c r="C2424" s="77" t="s">
        <v>109</v>
      </c>
      <c r="D2424" s="78"/>
      <c r="E2424" s="592"/>
      <c r="F2424" s="593"/>
      <c r="G2424" s="79"/>
      <c r="H2424" s="80" t="s">
        <v>102</v>
      </c>
      <c r="I2424" s="153">
        <f>I2404+I2415+I2418+I2422</f>
        <v>59052.510833333297</v>
      </c>
    </row>
    <row r="2425" spans="2:9" x14ac:dyDescent="0.2">
      <c r="B2425" s="154"/>
      <c r="C2425" s="83"/>
      <c r="D2425" s="84"/>
      <c r="E2425" s="84" t="s">
        <v>110</v>
      </c>
      <c r="F2425" s="84"/>
      <c r="G2425" s="85"/>
      <c r="H2425" s="86"/>
      <c r="I2425" s="155"/>
    </row>
    <row r="2426" spans="2:9" x14ac:dyDescent="0.2">
      <c r="B2426" s="156"/>
      <c r="C2426" s="89"/>
      <c r="D2426" s="166"/>
      <c r="E2426" s="166"/>
      <c r="F2426" s="166"/>
      <c r="G2426" s="166"/>
      <c r="H2426" s="45"/>
      <c r="I2426" s="157"/>
    </row>
    <row r="2427" spans="2:9" x14ac:dyDescent="0.2">
      <c r="B2427" s="156"/>
      <c r="C2427" s="91"/>
      <c r="D2427" s="45"/>
      <c r="E2427" s="45"/>
      <c r="F2427" s="166"/>
      <c r="G2427" s="166"/>
      <c r="H2427" s="45"/>
      <c r="I2427" s="158"/>
    </row>
    <row r="2428" spans="2:9" x14ac:dyDescent="0.2">
      <c r="B2428" s="159"/>
      <c r="C2428" s="166"/>
      <c r="D2428" s="45"/>
      <c r="E2428" s="45"/>
      <c r="F2428" s="594" t="s">
        <v>111</v>
      </c>
      <c r="G2428" s="594"/>
      <c r="H2428" s="594"/>
      <c r="I2428" s="160"/>
    </row>
    <row r="2429" spans="2:9" x14ac:dyDescent="0.2">
      <c r="B2429" s="159"/>
      <c r="C2429" s="95"/>
      <c r="D2429" s="45"/>
      <c r="E2429" s="45"/>
      <c r="F2429" s="95"/>
      <c r="G2429" s="95"/>
      <c r="H2429" s="95"/>
      <c r="I2429" s="158"/>
    </row>
    <row r="2430" spans="2:9" ht="15.75" thickBot="1" x14ac:dyDescent="0.25">
      <c r="B2430" s="161"/>
      <c r="C2430" s="162" t="s">
        <v>112</v>
      </c>
      <c r="D2430" s="162"/>
      <c r="E2430" s="162"/>
      <c r="F2430" s="674" t="s">
        <v>113</v>
      </c>
      <c r="G2430" s="675"/>
      <c r="H2430" s="675"/>
      <c r="I2430" s="163"/>
    </row>
    <row r="2432" spans="2:9" ht="15" thickBot="1" x14ac:dyDescent="0.25"/>
    <row r="2433" spans="2:9" ht="15.75" x14ac:dyDescent="0.2">
      <c r="B2433" s="130"/>
      <c r="C2433" s="131"/>
      <c r="D2433" s="659" t="s">
        <v>0</v>
      </c>
      <c r="E2433" s="660"/>
      <c r="F2433" s="660"/>
      <c r="G2433" s="660"/>
      <c r="H2433" s="660"/>
      <c r="I2433" s="661"/>
    </row>
    <row r="2434" spans="2:9" ht="15.75" x14ac:dyDescent="0.2">
      <c r="B2434" s="132"/>
      <c r="C2434" s="34"/>
      <c r="D2434" s="558"/>
      <c r="E2434" s="662"/>
      <c r="F2434" s="662"/>
      <c r="G2434" s="662"/>
      <c r="H2434" s="662"/>
      <c r="I2434" s="663"/>
    </row>
    <row r="2435" spans="2:9" ht="15.75" x14ac:dyDescent="0.2">
      <c r="B2435" s="132"/>
      <c r="C2435" s="34"/>
      <c r="D2435" s="558"/>
      <c r="E2435" s="664"/>
      <c r="F2435" s="664"/>
      <c r="G2435" s="664"/>
      <c r="H2435" s="664"/>
      <c r="I2435" s="663"/>
    </row>
    <row r="2436" spans="2:9" ht="15.75" x14ac:dyDescent="0.2">
      <c r="B2436" s="132"/>
      <c r="C2436" s="34"/>
      <c r="D2436" s="35" t="s">
        <v>81</v>
      </c>
      <c r="E2436" s="125"/>
      <c r="F2436" s="125"/>
      <c r="G2436" s="125"/>
      <c r="H2436" s="125"/>
      <c r="I2436" s="133"/>
    </row>
    <row r="2437" spans="2:9" ht="15.75" x14ac:dyDescent="0.2">
      <c r="B2437" s="132"/>
      <c r="C2437" s="34"/>
      <c r="D2437" s="35" t="s">
        <v>82</v>
      </c>
      <c r="E2437" s="125"/>
      <c r="F2437" s="125"/>
      <c r="G2437" s="125"/>
      <c r="H2437" s="125"/>
      <c r="I2437" s="133"/>
    </row>
    <row r="2438" spans="2:9" ht="21" thickBot="1" x14ac:dyDescent="0.25">
      <c r="B2438" s="134"/>
      <c r="C2438" s="38"/>
      <c r="D2438" s="39" t="s">
        <v>83</v>
      </c>
      <c r="E2438" s="40"/>
      <c r="F2438" s="40"/>
      <c r="G2438" s="40"/>
      <c r="H2438" s="40"/>
      <c r="I2438" s="135"/>
    </row>
    <row r="2439" spans="2:9" ht="15" x14ac:dyDescent="0.25">
      <c r="B2439" s="136" t="s">
        <v>84</v>
      </c>
      <c r="C2439" s="118">
        <v>3.2</v>
      </c>
      <c r="D2439" s="166"/>
      <c r="E2439" s="166"/>
      <c r="F2439" s="166"/>
      <c r="G2439" s="166"/>
      <c r="H2439" s="45"/>
      <c r="I2439" s="137"/>
    </row>
    <row r="2440" spans="2:9" ht="15" thickBot="1" x14ac:dyDescent="0.25">
      <c r="B2440" s="138" t="s">
        <v>85</v>
      </c>
      <c r="C2440" s="562" t="s">
        <v>300</v>
      </c>
      <c r="D2440" s="562"/>
      <c r="E2440" s="562"/>
      <c r="F2440" s="562"/>
      <c r="G2440" s="562"/>
      <c r="H2440" s="562"/>
      <c r="I2440" s="665"/>
    </row>
    <row r="2441" spans="2:9" ht="15.75" thickBot="1" x14ac:dyDescent="0.25">
      <c r="B2441" s="666" t="s">
        <v>86</v>
      </c>
      <c r="C2441" s="556"/>
      <c r="D2441" s="556"/>
      <c r="E2441" s="556"/>
      <c r="F2441" s="556"/>
      <c r="G2441" s="556"/>
      <c r="H2441" s="556"/>
      <c r="I2441" s="667"/>
    </row>
    <row r="2442" spans="2:9" x14ac:dyDescent="0.2">
      <c r="B2442" s="655" t="s">
        <v>87</v>
      </c>
      <c r="C2442" s="567" t="s">
        <v>438</v>
      </c>
      <c r="D2442" s="568"/>
      <c r="E2442" s="568"/>
      <c r="F2442" s="571" t="s">
        <v>88</v>
      </c>
      <c r="G2442" s="573" t="s">
        <v>34</v>
      </c>
      <c r="H2442" s="571" t="s">
        <v>158</v>
      </c>
      <c r="I2442" s="575" t="s">
        <v>350</v>
      </c>
    </row>
    <row r="2443" spans="2:9" ht="15" thickBot="1" x14ac:dyDescent="0.25">
      <c r="B2443" s="656"/>
      <c r="C2443" s="657"/>
      <c r="D2443" s="658"/>
      <c r="E2443" s="658"/>
      <c r="F2443" s="572"/>
      <c r="G2443" s="574"/>
      <c r="H2443" s="572"/>
      <c r="I2443" s="576"/>
    </row>
    <row r="2444" spans="2:9" ht="15" thickBot="1" x14ac:dyDescent="0.25">
      <c r="B2444" s="48" t="s">
        <v>90</v>
      </c>
      <c r="C2444" s="49" t="s">
        <v>91</v>
      </c>
      <c r="D2444" s="49" t="s">
        <v>92</v>
      </c>
      <c r="E2444" s="49" t="s">
        <v>2</v>
      </c>
      <c r="F2444" s="49" t="s">
        <v>93</v>
      </c>
      <c r="G2444" s="49" t="s">
        <v>94</v>
      </c>
      <c r="H2444" s="49" t="s">
        <v>95</v>
      </c>
      <c r="I2444" s="50" t="s">
        <v>96</v>
      </c>
    </row>
    <row r="2445" spans="2:9" x14ac:dyDescent="0.2">
      <c r="B2445" s="139">
        <v>1</v>
      </c>
      <c r="C2445" s="52" t="s">
        <v>150</v>
      </c>
      <c r="D2445" s="53" t="s">
        <v>153</v>
      </c>
      <c r="E2445" s="100">
        <v>1</v>
      </c>
      <c r="F2445" s="126">
        <v>0</v>
      </c>
      <c r="G2445" s="113">
        <v>15000</v>
      </c>
      <c r="H2445" s="57">
        <f t="shared" ref="H2445:H2454" si="117">(E2445*G2445)+(E2445*G2445*F2445)</f>
        <v>15000</v>
      </c>
      <c r="I2445" s="678">
        <f>SUM(H2445:H2454)</f>
        <v>32853</v>
      </c>
    </row>
    <row r="2446" spans="2:9" x14ac:dyDescent="0.2">
      <c r="B2446" s="139">
        <v>2</v>
      </c>
      <c r="C2446" s="52" t="s">
        <v>151</v>
      </c>
      <c r="D2446" s="58" t="s">
        <v>26</v>
      </c>
      <c r="E2446" s="105">
        <v>3</v>
      </c>
      <c r="F2446" s="126">
        <v>0.05</v>
      </c>
      <c r="G2446" s="113">
        <v>1900</v>
      </c>
      <c r="H2446" s="57">
        <f t="shared" si="117"/>
        <v>5985</v>
      </c>
      <c r="I2446" s="679"/>
    </row>
    <row r="2447" spans="2:9" ht="24" x14ac:dyDescent="0.2">
      <c r="B2447" s="139">
        <v>3</v>
      </c>
      <c r="C2447" s="52" t="s">
        <v>205</v>
      </c>
      <c r="D2447" s="58" t="s">
        <v>153</v>
      </c>
      <c r="E2447" s="105">
        <v>1</v>
      </c>
      <c r="F2447" s="126">
        <v>0</v>
      </c>
      <c r="G2447" s="113">
        <v>2000</v>
      </c>
      <c r="H2447" s="57">
        <f t="shared" si="117"/>
        <v>2000</v>
      </c>
      <c r="I2447" s="679"/>
    </row>
    <row r="2448" spans="2:9" ht="24" x14ac:dyDescent="0.2">
      <c r="B2448" s="139">
        <v>4</v>
      </c>
      <c r="C2448" s="52" t="s">
        <v>199</v>
      </c>
      <c r="D2448" s="58" t="s">
        <v>153</v>
      </c>
      <c r="E2448" s="105">
        <v>1</v>
      </c>
      <c r="F2448" s="126">
        <v>0.05</v>
      </c>
      <c r="G2448" s="56">
        <v>5500</v>
      </c>
      <c r="H2448" s="57">
        <f t="shared" si="117"/>
        <v>5775</v>
      </c>
      <c r="I2448" s="679"/>
    </row>
    <row r="2449" spans="2:9" ht="24" x14ac:dyDescent="0.2">
      <c r="B2449" s="139">
        <v>5</v>
      </c>
      <c r="C2449" s="52" t="s">
        <v>200</v>
      </c>
      <c r="D2449" s="58" t="s">
        <v>153</v>
      </c>
      <c r="E2449" s="105">
        <v>2</v>
      </c>
      <c r="F2449" s="126">
        <v>0</v>
      </c>
      <c r="G2449" s="56">
        <v>1100</v>
      </c>
      <c r="H2449" s="57">
        <f t="shared" si="117"/>
        <v>2200</v>
      </c>
      <c r="I2449" s="679"/>
    </row>
    <row r="2450" spans="2:9" ht="36" x14ac:dyDescent="0.2">
      <c r="B2450" s="139">
        <v>6</v>
      </c>
      <c r="C2450" s="52" t="s">
        <v>201</v>
      </c>
      <c r="D2450" s="58" t="s">
        <v>153</v>
      </c>
      <c r="E2450" s="105">
        <v>2</v>
      </c>
      <c r="F2450" s="126">
        <v>0</v>
      </c>
      <c r="G2450" s="56">
        <v>600</v>
      </c>
      <c r="H2450" s="57">
        <f t="shared" si="117"/>
        <v>1200</v>
      </c>
      <c r="I2450" s="679"/>
    </row>
    <row r="2451" spans="2:9" x14ac:dyDescent="0.2">
      <c r="B2451" s="139">
        <v>7</v>
      </c>
      <c r="C2451" s="52" t="s">
        <v>152</v>
      </c>
      <c r="D2451" s="58" t="s">
        <v>144</v>
      </c>
      <c r="E2451" s="105">
        <v>0.03</v>
      </c>
      <c r="F2451" s="129">
        <v>0.05</v>
      </c>
      <c r="G2451" s="56">
        <v>22000</v>
      </c>
      <c r="H2451" s="57">
        <f t="shared" si="117"/>
        <v>693</v>
      </c>
      <c r="I2451" s="679"/>
    </row>
    <row r="2452" spans="2:9" x14ac:dyDescent="0.2">
      <c r="B2452" s="140">
        <v>8</v>
      </c>
      <c r="C2452" s="141"/>
      <c r="D2452" s="114"/>
      <c r="E2452" s="142"/>
      <c r="F2452" s="143"/>
      <c r="G2452" s="144"/>
      <c r="H2452" s="145">
        <f t="shared" si="117"/>
        <v>0</v>
      </c>
      <c r="I2452" s="679"/>
    </row>
    <row r="2453" spans="2:9" x14ac:dyDescent="0.2">
      <c r="B2453" s="146">
        <v>9</v>
      </c>
      <c r="C2453" s="119"/>
      <c r="D2453" s="116"/>
      <c r="E2453" s="120"/>
      <c r="F2453" s="147"/>
      <c r="G2453" s="121"/>
      <c r="H2453" s="145">
        <f t="shared" si="117"/>
        <v>0</v>
      </c>
      <c r="I2453" s="679"/>
    </row>
    <row r="2454" spans="2:9" ht="15" thickBot="1" x14ac:dyDescent="0.25">
      <c r="B2454" s="146">
        <v>10</v>
      </c>
      <c r="C2454" s="119"/>
      <c r="D2454" s="116"/>
      <c r="E2454" s="120"/>
      <c r="F2454" s="147"/>
      <c r="G2454" s="121"/>
      <c r="H2454" s="117">
        <f t="shared" si="117"/>
        <v>0</v>
      </c>
      <c r="I2454" s="680"/>
    </row>
    <row r="2455" spans="2:9" ht="15.75" thickBot="1" x14ac:dyDescent="0.25">
      <c r="B2455" s="148" t="s">
        <v>90</v>
      </c>
      <c r="C2455" s="115" t="s">
        <v>97</v>
      </c>
      <c r="D2455" s="115" t="s">
        <v>92</v>
      </c>
      <c r="E2455" s="681" t="s">
        <v>2</v>
      </c>
      <c r="F2455" s="682"/>
      <c r="G2455" s="115" t="s">
        <v>98</v>
      </c>
      <c r="H2455" s="115" t="s">
        <v>99</v>
      </c>
      <c r="I2455" s="149" t="s">
        <v>96</v>
      </c>
    </row>
    <row r="2456" spans="2:9" ht="48" x14ac:dyDescent="0.2">
      <c r="B2456" s="139">
        <v>1</v>
      </c>
      <c r="C2456" s="52" t="s">
        <v>149</v>
      </c>
      <c r="D2456" s="53" t="s">
        <v>101</v>
      </c>
      <c r="E2456" s="584">
        <v>1.7652444444444444</v>
      </c>
      <c r="F2456" s="585"/>
      <c r="G2456" s="62">
        <v>31550</v>
      </c>
      <c r="H2456" s="63">
        <f>G2456*E2456</f>
        <v>55693.462222222224</v>
      </c>
      <c r="I2456" s="676">
        <f>SUM(H2456:H2457)</f>
        <v>55693.462222222224</v>
      </c>
    </row>
    <row r="2457" spans="2:9" ht="15" thickBot="1" x14ac:dyDescent="0.25">
      <c r="B2457" s="150">
        <v>2</v>
      </c>
      <c r="C2457" s="65" t="s">
        <v>102</v>
      </c>
      <c r="D2457" s="66"/>
      <c r="E2457" s="581"/>
      <c r="F2457" s="581"/>
      <c r="G2457" s="67"/>
      <c r="H2457" s="68">
        <f>G2457*E2457</f>
        <v>0</v>
      </c>
      <c r="I2457" s="677"/>
    </row>
    <row r="2458" spans="2:9" ht="15.75" thickBot="1" x14ac:dyDescent="0.25">
      <c r="B2458" s="151" t="s">
        <v>90</v>
      </c>
      <c r="C2458" s="61" t="s">
        <v>103</v>
      </c>
      <c r="D2458" s="165" t="s">
        <v>92</v>
      </c>
      <c r="E2458" s="586" t="s">
        <v>2</v>
      </c>
      <c r="F2458" s="587"/>
      <c r="G2458" s="168" t="s">
        <v>94</v>
      </c>
      <c r="H2458" s="61" t="s">
        <v>95</v>
      </c>
      <c r="I2458" s="149" t="s">
        <v>96</v>
      </c>
    </row>
    <row r="2459" spans="2:9" ht="23.45" customHeight="1" thickBot="1" x14ac:dyDescent="0.25">
      <c r="B2459" s="139">
        <v>1</v>
      </c>
      <c r="C2459" s="52" t="s">
        <v>104</v>
      </c>
      <c r="D2459" s="53" t="s">
        <v>352</v>
      </c>
      <c r="E2459" s="683">
        <v>0.05</v>
      </c>
      <c r="F2459" s="684"/>
      <c r="G2459" s="57">
        <f>I2456</f>
        <v>55693.462222222224</v>
      </c>
      <c r="H2459" s="71">
        <f>E2459*G2459</f>
        <v>2784.6731111111112</v>
      </c>
      <c r="I2459" s="676">
        <f>SUM(H2459:H2461)</f>
        <v>2784.6731111111112</v>
      </c>
    </row>
    <row r="2460" spans="2:9" ht="15.75" thickBot="1" x14ac:dyDescent="0.25">
      <c r="B2460" s="150">
        <v>2</v>
      </c>
      <c r="C2460" s="72"/>
      <c r="D2460" s="58"/>
      <c r="E2460" s="588"/>
      <c r="F2460" s="589"/>
      <c r="G2460" s="57"/>
      <c r="H2460" s="71">
        <f t="shared" ref="H2460:H2461" si="118">E2460*G2460</f>
        <v>0</v>
      </c>
      <c r="I2460" s="677"/>
    </row>
    <row r="2461" spans="2:9" ht="15.75" thickBot="1" x14ac:dyDescent="0.25">
      <c r="B2461" s="150">
        <v>3</v>
      </c>
      <c r="C2461" s="74"/>
      <c r="D2461" s="58"/>
      <c r="E2461" s="590"/>
      <c r="F2461" s="591"/>
      <c r="G2461" s="75"/>
      <c r="H2461" s="71">
        <f t="shared" si="118"/>
        <v>0</v>
      </c>
      <c r="I2461" s="677"/>
    </row>
    <row r="2462" spans="2:9" ht="15.75" thickBot="1" x14ac:dyDescent="0.25">
      <c r="B2462" s="151" t="s">
        <v>90</v>
      </c>
      <c r="C2462" s="61" t="s">
        <v>106</v>
      </c>
      <c r="D2462" s="61" t="s">
        <v>92</v>
      </c>
      <c r="E2462" s="582" t="s">
        <v>2</v>
      </c>
      <c r="F2462" s="583"/>
      <c r="G2462" s="61" t="s">
        <v>94</v>
      </c>
      <c r="H2462" s="61" t="s">
        <v>99</v>
      </c>
      <c r="I2462" s="149" t="s">
        <v>96</v>
      </c>
    </row>
    <row r="2463" spans="2:9" x14ac:dyDescent="0.2">
      <c r="B2463" s="139">
        <v>1</v>
      </c>
      <c r="C2463" s="52"/>
      <c r="D2463" s="53"/>
      <c r="E2463" s="577"/>
      <c r="F2463" s="578"/>
      <c r="G2463" s="62"/>
      <c r="H2463" s="63">
        <f>G2463*E2463</f>
        <v>0</v>
      </c>
      <c r="I2463" s="676">
        <f>SUM(H2463:H2464)</f>
        <v>0</v>
      </c>
    </row>
    <row r="2464" spans="2:9" ht="15" thickBot="1" x14ac:dyDescent="0.25">
      <c r="B2464" s="150">
        <v>2</v>
      </c>
      <c r="C2464" s="65" t="s">
        <v>102</v>
      </c>
      <c r="D2464" s="66"/>
      <c r="E2464" s="581"/>
      <c r="F2464" s="581"/>
      <c r="G2464" s="67"/>
      <c r="H2464" s="68">
        <f>G2464*E2464</f>
        <v>0</v>
      </c>
      <c r="I2464" s="677"/>
    </row>
    <row r="2465" spans="2:9" ht="15.75" thickBot="1" x14ac:dyDescent="0.25">
      <c r="B2465" s="152"/>
      <c r="C2465" s="77" t="s">
        <v>109</v>
      </c>
      <c r="D2465" s="78"/>
      <c r="E2465" s="592"/>
      <c r="F2465" s="593"/>
      <c r="G2465" s="79"/>
      <c r="H2465" s="80" t="s">
        <v>102</v>
      </c>
      <c r="I2465" s="153">
        <f>I2445+I2456+I2459+I2463</f>
        <v>91331.135333333339</v>
      </c>
    </row>
    <row r="2466" spans="2:9" x14ac:dyDescent="0.2">
      <c r="B2466" s="154"/>
      <c r="C2466" s="83"/>
      <c r="D2466" s="84"/>
      <c r="E2466" s="84" t="s">
        <v>110</v>
      </c>
      <c r="F2466" s="84"/>
      <c r="G2466" s="85"/>
      <c r="H2466" s="86"/>
      <c r="I2466" s="155"/>
    </row>
    <row r="2467" spans="2:9" x14ac:dyDescent="0.2">
      <c r="B2467" s="156"/>
      <c r="C2467" s="89"/>
      <c r="D2467" s="166"/>
      <c r="E2467" s="166"/>
      <c r="F2467" s="166"/>
      <c r="G2467" s="166"/>
      <c r="H2467" s="45"/>
      <c r="I2467" s="157"/>
    </row>
    <row r="2468" spans="2:9" x14ac:dyDescent="0.2">
      <c r="B2468" s="156"/>
      <c r="C2468" s="91"/>
      <c r="D2468" s="45"/>
      <c r="E2468" s="45"/>
      <c r="F2468" s="166"/>
      <c r="G2468" s="166"/>
      <c r="H2468" s="45"/>
      <c r="I2468" s="158"/>
    </row>
    <row r="2469" spans="2:9" x14ac:dyDescent="0.2">
      <c r="B2469" s="159"/>
      <c r="C2469" s="166"/>
      <c r="D2469" s="45"/>
      <c r="E2469" s="45"/>
      <c r="F2469" s="594" t="s">
        <v>111</v>
      </c>
      <c r="G2469" s="594"/>
      <c r="H2469" s="594"/>
      <c r="I2469" s="160"/>
    </row>
    <row r="2470" spans="2:9" x14ac:dyDescent="0.2">
      <c r="B2470" s="159"/>
      <c r="C2470" s="95"/>
      <c r="D2470" s="45"/>
      <c r="E2470" s="45"/>
      <c r="F2470" s="95"/>
      <c r="G2470" s="95"/>
      <c r="H2470" s="95"/>
      <c r="I2470" s="158"/>
    </row>
    <row r="2471" spans="2:9" ht="15.75" thickBot="1" x14ac:dyDescent="0.25">
      <c r="B2471" s="161"/>
      <c r="C2471" s="162" t="s">
        <v>112</v>
      </c>
      <c r="D2471" s="162"/>
      <c r="E2471" s="162"/>
      <c r="F2471" s="674" t="s">
        <v>113</v>
      </c>
      <c r="G2471" s="675"/>
      <c r="H2471" s="675"/>
      <c r="I2471" s="163"/>
    </row>
    <row r="2473" spans="2:9" ht="15" thickBot="1" x14ac:dyDescent="0.25"/>
    <row r="2474" spans="2:9" ht="15.75" x14ac:dyDescent="0.2">
      <c r="B2474" s="130"/>
      <c r="C2474" s="131"/>
      <c r="D2474" s="659" t="s">
        <v>0</v>
      </c>
      <c r="E2474" s="660"/>
      <c r="F2474" s="660"/>
      <c r="G2474" s="660"/>
      <c r="H2474" s="660"/>
      <c r="I2474" s="661"/>
    </row>
    <row r="2475" spans="2:9" ht="15.75" x14ac:dyDescent="0.2">
      <c r="B2475" s="132"/>
      <c r="C2475" s="34"/>
      <c r="D2475" s="558"/>
      <c r="E2475" s="662"/>
      <c r="F2475" s="662"/>
      <c r="G2475" s="662"/>
      <c r="H2475" s="662"/>
      <c r="I2475" s="663"/>
    </row>
    <row r="2476" spans="2:9" ht="15.75" x14ac:dyDescent="0.2">
      <c r="B2476" s="132"/>
      <c r="C2476" s="34"/>
      <c r="D2476" s="558"/>
      <c r="E2476" s="664"/>
      <c r="F2476" s="664"/>
      <c r="G2476" s="664"/>
      <c r="H2476" s="664"/>
      <c r="I2476" s="663"/>
    </row>
    <row r="2477" spans="2:9" ht="15.75" x14ac:dyDescent="0.2">
      <c r="B2477" s="132"/>
      <c r="C2477" s="34"/>
      <c r="D2477" s="35" t="s">
        <v>81</v>
      </c>
      <c r="E2477" s="125"/>
      <c r="F2477" s="125"/>
      <c r="G2477" s="125"/>
      <c r="H2477" s="125"/>
      <c r="I2477" s="133"/>
    </row>
    <row r="2478" spans="2:9" ht="15.75" x14ac:dyDescent="0.2">
      <c r="B2478" s="132"/>
      <c r="C2478" s="34"/>
      <c r="D2478" s="35" t="s">
        <v>82</v>
      </c>
      <c r="E2478" s="125"/>
      <c r="F2478" s="125"/>
      <c r="G2478" s="125"/>
      <c r="H2478" s="125"/>
      <c r="I2478" s="133"/>
    </row>
    <row r="2479" spans="2:9" ht="21" thickBot="1" x14ac:dyDescent="0.25">
      <c r="B2479" s="134"/>
      <c r="C2479" s="38"/>
      <c r="D2479" s="39" t="s">
        <v>83</v>
      </c>
      <c r="E2479" s="40"/>
      <c r="F2479" s="40"/>
      <c r="G2479" s="40"/>
      <c r="H2479" s="40"/>
      <c r="I2479" s="135"/>
    </row>
    <row r="2480" spans="2:9" ht="15" x14ac:dyDescent="0.25">
      <c r="B2480" s="136" t="s">
        <v>84</v>
      </c>
      <c r="C2480" s="118">
        <v>3.21</v>
      </c>
      <c r="D2480" s="166"/>
      <c r="E2480" s="166"/>
      <c r="F2480" s="166"/>
      <c r="G2480" s="166"/>
      <c r="H2480" s="45"/>
      <c r="I2480" s="137"/>
    </row>
    <row r="2481" spans="2:9" ht="15" thickBot="1" x14ac:dyDescent="0.25">
      <c r="B2481" s="138" t="s">
        <v>85</v>
      </c>
      <c r="C2481" s="562" t="s">
        <v>300</v>
      </c>
      <c r="D2481" s="562"/>
      <c r="E2481" s="562"/>
      <c r="F2481" s="562"/>
      <c r="G2481" s="562"/>
      <c r="H2481" s="562"/>
      <c r="I2481" s="665"/>
    </row>
    <row r="2482" spans="2:9" ht="15.75" thickBot="1" x14ac:dyDescent="0.25">
      <c r="B2482" s="666" t="s">
        <v>86</v>
      </c>
      <c r="C2482" s="556"/>
      <c r="D2482" s="556"/>
      <c r="E2482" s="556"/>
      <c r="F2482" s="556"/>
      <c r="G2482" s="556"/>
      <c r="H2482" s="556"/>
      <c r="I2482" s="667"/>
    </row>
    <row r="2483" spans="2:9" ht="24" customHeight="1" x14ac:dyDescent="0.2">
      <c r="B2483" s="655" t="s">
        <v>87</v>
      </c>
      <c r="C2483" s="567" t="s">
        <v>344</v>
      </c>
      <c r="D2483" s="568"/>
      <c r="E2483" s="568"/>
      <c r="F2483" s="571" t="s">
        <v>88</v>
      </c>
      <c r="G2483" s="573" t="s">
        <v>34</v>
      </c>
      <c r="H2483" s="571" t="s">
        <v>158</v>
      </c>
      <c r="I2483" s="575" t="s">
        <v>350</v>
      </c>
    </row>
    <row r="2484" spans="2:9" ht="15" thickBot="1" x14ac:dyDescent="0.25">
      <c r="B2484" s="656"/>
      <c r="C2484" s="657"/>
      <c r="D2484" s="658"/>
      <c r="E2484" s="658"/>
      <c r="F2484" s="572"/>
      <c r="G2484" s="574"/>
      <c r="H2484" s="572"/>
      <c r="I2484" s="576"/>
    </row>
    <row r="2485" spans="2:9" ht="15" thickBot="1" x14ac:dyDescent="0.25">
      <c r="B2485" s="48" t="s">
        <v>90</v>
      </c>
      <c r="C2485" s="49" t="s">
        <v>91</v>
      </c>
      <c r="D2485" s="49" t="s">
        <v>92</v>
      </c>
      <c r="E2485" s="49" t="s">
        <v>2</v>
      </c>
      <c r="F2485" s="49" t="s">
        <v>93</v>
      </c>
      <c r="G2485" s="49" t="s">
        <v>94</v>
      </c>
      <c r="H2485" s="49" t="s">
        <v>95</v>
      </c>
      <c r="I2485" s="50" t="s">
        <v>96</v>
      </c>
    </row>
    <row r="2486" spans="2:9" x14ac:dyDescent="0.2">
      <c r="B2486" s="139">
        <v>1</v>
      </c>
      <c r="C2486" s="52"/>
      <c r="D2486" s="53"/>
      <c r="E2486" s="100"/>
      <c r="F2486" s="126"/>
      <c r="G2486" s="113"/>
      <c r="H2486" s="57">
        <f t="shared" ref="H2486:H2495" si="119">(E2486*G2486)+(E2486*G2486*F2486)</f>
        <v>0</v>
      </c>
      <c r="I2486" s="678">
        <f>SUM(H2486:H2495)</f>
        <v>0</v>
      </c>
    </row>
    <row r="2487" spans="2:9" x14ac:dyDescent="0.2">
      <c r="B2487" s="139">
        <v>2</v>
      </c>
      <c r="C2487" s="52"/>
      <c r="D2487" s="58"/>
      <c r="E2487" s="105"/>
      <c r="F2487" s="126"/>
      <c r="G2487" s="113"/>
      <c r="H2487" s="57">
        <f t="shared" si="119"/>
        <v>0</v>
      </c>
      <c r="I2487" s="679"/>
    </row>
    <row r="2488" spans="2:9" x14ac:dyDescent="0.2">
      <c r="B2488" s="139">
        <v>3</v>
      </c>
      <c r="C2488" s="52"/>
      <c r="D2488" s="58"/>
      <c r="E2488" s="105"/>
      <c r="F2488" s="126"/>
      <c r="G2488" s="113"/>
      <c r="H2488" s="57">
        <f t="shared" si="119"/>
        <v>0</v>
      </c>
      <c r="I2488" s="679"/>
    </row>
    <row r="2489" spans="2:9" x14ac:dyDescent="0.2">
      <c r="B2489" s="139">
        <v>4</v>
      </c>
      <c r="C2489" s="52"/>
      <c r="D2489" s="58"/>
      <c r="E2489" s="105"/>
      <c r="F2489" s="126"/>
      <c r="G2489" s="56"/>
      <c r="H2489" s="57">
        <f t="shared" si="119"/>
        <v>0</v>
      </c>
      <c r="I2489" s="679"/>
    </row>
    <row r="2490" spans="2:9" x14ac:dyDescent="0.2">
      <c r="B2490" s="139">
        <v>5</v>
      </c>
      <c r="C2490" s="52"/>
      <c r="D2490" s="58"/>
      <c r="E2490" s="105"/>
      <c r="F2490" s="126"/>
      <c r="G2490" s="56"/>
      <c r="H2490" s="57">
        <f t="shared" si="119"/>
        <v>0</v>
      </c>
      <c r="I2490" s="679"/>
    </row>
    <row r="2491" spans="2:9" x14ac:dyDescent="0.2">
      <c r="B2491" s="139">
        <v>6</v>
      </c>
      <c r="C2491" s="52"/>
      <c r="D2491" s="58"/>
      <c r="E2491" s="105"/>
      <c r="F2491" s="126"/>
      <c r="G2491" s="56"/>
      <c r="H2491" s="57">
        <f t="shared" si="119"/>
        <v>0</v>
      </c>
      <c r="I2491" s="679"/>
    </row>
    <row r="2492" spans="2:9" x14ac:dyDescent="0.2">
      <c r="B2492" s="139">
        <v>7</v>
      </c>
      <c r="C2492" s="52"/>
      <c r="D2492" s="58"/>
      <c r="E2492" s="105"/>
      <c r="F2492" s="129"/>
      <c r="G2492" s="56"/>
      <c r="H2492" s="57">
        <f t="shared" si="119"/>
        <v>0</v>
      </c>
      <c r="I2492" s="679"/>
    </row>
    <row r="2493" spans="2:9" x14ac:dyDescent="0.2">
      <c r="B2493" s="140">
        <v>8</v>
      </c>
      <c r="C2493" s="141"/>
      <c r="D2493" s="114"/>
      <c r="E2493" s="142"/>
      <c r="F2493" s="143"/>
      <c r="G2493" s="144"/>
      <c r="H2493" s="145">
        <f t="shared" si="119"/>
        <v>0</v>
      </c>
      <c r="I2493" s="679"/>
    </row>
    <row r="2494" spans="2:9" x14ac:dyDescent="0.2">
      <c r="B2494" s="146">
        <v>9</v>
      </c>
      <c r="C2494" s="119"/>
      <c r="D2494" s="116"/>
      <c r="E2494" s="120"/>
      <c r="F2494" s="147"/>
      <c r="G2494" s="121"/>
      <c r="H2494" s="145">
        <f t="shared" si="119"/>
        <v>0</v>
      </c>
      <c r="I2494" s="679"/>
    </row>
    <row r="2495" spans="2:9" ht="15" thickBot="1" x14ac:dyDescent="0.25">
      <c r="B2495" s="146">
        <v>10</v>
      </c>
      <c r="C2495" s="119"/>
      <c r="D2495" s="116"/>
      <c r="E2495" s="120"/>
      <c r="F2495" s="147"/>
      <c r="G2495" s="121"/>
      <c r="H2495" s="117">
        <f t="shared" si="119"/>
        <v>0</v>
      </c>
      <c r="I2495" s="680"/>
    </row>
    <row r="2496" spans="2:9" ht="15.75" thickBot="1" x14ac:dyDescent="0.25">
      <c r="B2496" s="148" t="s">
        <v>90</v>
      </c>
      <c r="C2496" s="115" t="s">
        <v>97</v>
      </c>
      <c r="D2496" s="115" t="s">
        <v>92</v>
      </c>
      <c r="E2496" s="681" t="s">
        <v>2</v>
      </c>
      <c r="F2496" s="682"/>
      <c r="G2496" s="115" t="s">
        <v>98</v>
      </c>
      <c r="H2496" s="115" t="s">
        <v>99</v>
      </c>
      <c r="I2496" s="149" t="s">
        <v>96</v>
      </c>
    </row>
    <row r="2497" spans="2:9" ht="48" x14ac:dyDescent="0.2">
      <c r="B2497" s="139">
        <v>1</v>
      </c>
      <c r="C2497" s="52" t="s">
        <v>149</v>
      </c>
      <c r="D2497" s="53" t="s">
        <v>101</v>
      </c>
      <c r="E2497" s="584">
        <v>1.8740444444444446</v>
      </c>
      <c r="F2497" s="585"/>
      <c r="G2497" s="62">
        <v>31550</v>
      </c>
      <c r="H2497" s="63">
        <f>G2497*E2497</f>
        <v>59126.102222222231</v>
      </c>
      <c r="I2497" s="676">
        <f>SUM(H2497:H2498)</f>
        <v>59126.102222222231</v>
      </c>
    </row>
    <row r="2498" spans="2:9" ht="15" thickBot="1" x14ac:dyDescent="0.25">
      <c r="B2498" s="150">
        <v>2</v>
      </c>
      <c r="C2498" s="65" t="s">
        <v>102</v>
      </c>
      <c r="D2498" s="66"/>
      <c r="E2498" s="581"/>
      <c r="F2498" s="581"/>
      <c r="G2498" s="67"/>
      <c r="H2498" s="68">
        <f>G2498*E2498</f>
        <v>0</v>
      </c>
      <c r="I2498" s="677"/>
    </row>
    <row r="2499" spans="2:9" ht="15.75" thickBot="1" x14ac:dyDescent="0.25">
      <c r="B2499" s="151" t="s">
        <v>90</v>
      </c>
      <c r="C2499" s="61" t="s">
        <v>103</v>
      </c>
      <c r="D2499" s="165" t="s">
        <v>92</v>
      </c>
      <c r="E2499" s="586" t="s">
        <v>2</v>
      </c>
      <c r="F2499" s="587"/>
      <c r="G2499" s="168" t="s">
        <v>94</v>
      </c>
      <c r="H2499" s="61" t="s">
        <v>95</v>
      </c>
      <c r="I2499" s="149" t="s">
        <v>96</v>
      </c>
    </row>
    <row r="2500" spans="2:9" ht="23.45" customHeight="1" thickBot="1" x14ac:dyDescent="0.25">
      <c r="B2500" s="139">
        <v>1</v>
      </c>
      <c r="C2500" s="52" t="s">
        <v>104</v>
      </c>
      <c r="D2500" s="53" t="s">
        <v>352</v>
      </c>
      <c r="E2500" s="683">
        <v>0.05</v>
      </c>
      <c r="F2500" s="684"/>
      <c r="G2500" s="57">
        <f>I2497</f>
        <v>59126.102222222231</v>
      </c>
      <c r="H2500" s="71">
        <f>E2500*G2500</f>
        <v>2956.3051111111117</v>
      </c>
      <c r="I2500" s="676">
        <f>SUM(H2500:H2502)</f>
        <v>2956.3051111111117</v>
      </c>
    </row>
    <row r="2501" spans="2:9" ht="15.75" thickBot="1" x14ac:dyDescent="0.25">
      <c r="B2501" s="150">
        <v>2</v>
      </c>
      <c r="C2501" s="72"/>
      <c r="D2501" s="58"/>
      <c r="E2501" s="588"/>
      <c r="F2501" s="589"/>
      <c r="G2501" s="57"/>
      <c r="H2501" s="71">
        <f t="shared" ref="H2501:H2502" si="120">E2501*G2501</f>
        <v>0</v>
      </c>
      <c r="I2501" s="677"/>
    </row>
    <row r="2502" spans="2:9" ht="15.75" thickBot="1" x14ac:dyDescent="0.25">
      <c r="B2502" s="150">
        <v>3</v>
      </c>
      <c r="C2502" s="74"/>
      <c r="D2502" s="58"/>
      <c r="E2502" s="590"/>
      <c r="F2502" s="591"/>
      <c r="G2502" s="75"/>
      <c r="H2502" s="71">
        <f t="shared" si="120"/>
        <v>0</v>
      </c>
      <c r="I2502" s="677"/>
    </row>
    <row r="2503" spans="2:9" ht="15.75" thickBot="1" x14ac:dyDescent="0.25">
      <c r="B2503" s="151" t="s">
        <v>90</v>
      </c>
      <c r="C2503" s="61" t="s">
        <v>106</v>
      </c>
      <c r="D2503" s="61" t="s">
        <v>92</v>
      </c>
      <c r="E2503" s="582" t="s">
        <v>2</v>
      </c>
      <c r="F2503" s="583"/>
      <c r="G2503" s="61" t="s">
        <v>94</v>
      </c>
      <c r="H2503" s="61" t="s">
        <v>99</v>
      </c>
      <c r="I2503" s="149" t="s">
        <v>96</v>
      </c>
    </row>
    <row r="2504" spans="2:9" x14ac:dyDescent="0.2">
      <c r="B2504" s="139">
        <v>1</v>
      </c>
      <c r="C2504" s="52"/>
      <c r="D2504" s="53"/>
      <c r="E2504" s="577"/>
      <c r="F2504" s="578"/>
      <c r="G2504" s="62"/>
      <c r="H2504" s="63">
        <f>G2504*E2504</f>
        <v>0</v>
      </c>
      <c r="I2504" s="676">
        <f>SUM(H2504:H2505)</f>
        <v>0</v>
      </c>
    </row>
    <row r="2505" spans="2:9" ht="15" thickBot="1" x14ac:dyDescent="0.25">
      <c r="B2505" s="150">
        <v>2</v>
      </c>
      <c r="C2505" s="65" t="s">
        <v>102</v>
      </c>
      <c r="D2505" s="66"/>
      <c r="E2505" s="581"/>
      <c r="F2505" s="581"/>
      <c r="G2505" s="67"/>
      <c r="H2505" s="68">
        <f>G2505*E2505</f>
        <v>0</v>
      </c>
      <c r="I2505" s="677"/>
    </row>
    <row r="2506" spans="2:9" ht="15.75" thickBot="1" x14ac:dyDescent="0.25">
      <c r="B2506" s="152"/>
      <c r="C2506" s="77" t="s">
        <v>109</v>
      </c>
      <c r="D2506" s="78"/>
      <c r="E2506" s="592"/>
      <c r="F2506" s="593"/>
      <c r="G2506" s="79"/>
      <c r="H2506" s="80" t="s">
        <v>102</v>
      </c>
      <c r="I2506" s="153">
        <f>I2486+I2497+I2500+I2504</f>
        <v>62082.407333333344</v>
      </c>
    </row>
    <row r="2507" spans="2:9" x14ac:dyDescent="0.2">
      <c r="B2507" s="154"/>
      <c r="C2507" s="83"/>
      <c r="D2507" s="84"/>
      <c r="E2507" s="84" t="s">
        <v>110</v>
      </c>
      <c r="F2507" s="84"/>
      <c r="G2507" s="85"/>
      <c r="H2507" s="86"/>
      <c r="I2507" s="155"/>
    </row>
    <row r="2508" spans="2:9" x14ac:dyDescent="0.2">
      <c r="B2508" s="156"/>
      <c r="C2508" s="89"/>
      <c r="D2508" s="166"/>
      <c r="E2508" s="166"/>
      <c r="F2508" s="166"/>
      <c r="G2508" s="166"/>
      <c r="H2508" s="45"/>
      <c r="I2508" s="157"/>
    </row>
    <row r="2509" spans="2:9" x14ac:dyDescent="0.2">
      <c r="B2509" s="156"/>
      <c r="C2509" s="91"/>
      <c r="D2509" s="45"/>
      <c r="E2509" s="45"/>
      <c r="F2509" s="166"/>
      <c r="G2509" s="166"/>
      <c r="H2509" s="45"/>
      <c r="I2509" s="158"/>
    </row>
    <row r="2510" spans="2:9" x14ac:dyDescent="0.2">
      <c r="B2510" s="159"/>
      <c r="C2510" s="166"/>
      <c r="D2510" s="45"/>
      <c r="E2510" s="45"/>
      <c r="F2510" s="594" t="s">
        <v>111</v>
      </c>
      <c r="G2510" s="594"/>
      <c r="H2510" s="594"/>
      <c r="I2510" s="160"/>
    </row>
    <row r="2511" spans="2:9" x14ac:dyDescent="0.2">
      <c r="B2511" s="159"/>
      <c r="C2511" s="95"/>
      <c r="D2511" s="45"/>
      <c r="E2511" s="45"/>
      <c r="F2511" s="95"/>
      <c r="G2511" s="95"/>
      <c r="H2511" s="95"/>
      <c r="I2511" s="158"/>
    </row>
    <row r="2512" spans="2:9" ht="15.75" thickBot="1" x14ac:dyDescent="0.25">
      <c r="B2512" s="161"/>
      <c r="C2512" s="162" t="s">
        <v>112</v>
      </c>
      <c r="D2512" s="162"/>
      <c r="E2512" s="162"/>
      <c r="F2512" s="674" t="s">
        <v>113</v>
      </c>
      <c r="G2512" s="675"/>
      <c r="H2512" s="675"/>
      <c r="I2512" s="163"/>
    </row>
    <row r="2514" spans="2:9" ht="15" thickBot="1" x14ac:dyDescent="0.25"/>
    <row r="2515" spans="2:9" ht="15.75" x14ac:dyDescent="0.2">
      <c r="B2515" s="130"/>
      <c r="C2515" s="131"/>
      <c r="D2515" s="659" t="s">
        <v>0</v>
      </c>
      <c r="E2515" s="660"/>
      <c r="F2515" s="660"/>
      <c r="G2515" s="660"/>
      <c r="H2515" s="660"/>
      <c r="I2515" s="661"/>
    </row>
    <row r="2516" spans="2:9" ht="15.75" x14ac:dyDescent="0.2">
      <c r="B2516" s="132"/>
      <c r="C2516" s="34"/>
      <c r="D2516" s="558"/>
      <c r="E2516" s="662"/>
      <c r="F2516" s="662"/>
      <c r="G2516" s="662"/>
      <c r="H2516" s="662"/>
      <c r="I2516" s="663"/>
    </row>
    <row r="2517" spans="2:9" ht="15.75" x14ac:dyDescent="0.2">
      <c r="B2517" s="132"/>
      <c r="C2517" s="34"/>
      <c r="D2517" s="558"/>
      <c r="E2517" s="664"/>
      <c r="F2517" s="664"/>
      <c r="G2517" s="664"/>
      <c r="H2517" s="664"/>
      <c r="I2517" s="663"/>
    </row>
    <row r="2518" spans="2:9" ht="15.75" x14ac:dyDescent="0.2">
      <c r="B2518" s="132"/>
      <c r="C2518" s="34"/>
      <c r="D2518" s="35" t="s">
        <v>81</v>
      </c>
      <c r="E2518" s="125"/>
      <c r="F2518" s="125"/>
      <c r="G2518" s="125"/>
      <c r="H2518" s="125"/>
      <c r="I2518" s="133"/>
    </row>
    <row r="2519" spans="2:9" ht="15.75" x14ac:dyDescent="0.2">
      <c r="B2519" s="132"/>
      <c r="C2519" s="34"/>
      <c r="D2519" s="35" t="s">
        <v>82</v>
      </c>
      <c r="E2519" s="125"/>
      <c r="F2519" s="125"/>
      <c r="G2519" s="125"/>
      <c r="H2519" s="125"/>
      <c r="I2519" s="133"/>
    </row>
    <row r="2520" spans="2:9" ht="21" thickBot="1" x14ac:dyDescent="0.25">
      <c r="B2520" s="134"/>
      <c r="C2520" s="38"/>
      <c r="D2520" s="39" t="s">
        <v>83</v>
      </c>
      <c r="E2520" s="40"/>
      <c r="F2520" s="40"/>
      <c r="G2520" s="40"/>
      <c r="H2520" s="40"/>
      <c r="I2520" s="135"/>
    </row>
    <row r="2521" spans="2:9" ht="15" x14ac:dyDescent="0.25">
      <c r="B2521" s="136" t="s">
        <v>84</v>
      </c>
      <c r="C2521" s="118">
        <v>3.22</v>
      </c>
      <c r="D2521" s="166"/>
      <c r="E2521" s="166"/>
      <c r="F2521" s="166"/>
      <c r="G2521" s="166"/>
      <c r="H2521" s="45"/>
      <c r="I2521" s="137"/>
    </row>
    <row r="2522" spans="2:9" ht="15" thickBot="1" x14ac:dyDescent="0.25">
      <c r="B2522" s="138" t="s">
        <v>85</v>
      </c>
      <c r="C2522" s="562" t="s">
        <v>300</v>
      </c>
      <c r="D2522" s="562"/>
      <c r="E2522" s="562"/>
      <c r="F2522" s="562"/>
      <c r="G2522" s="562"/>
      <c r="H2522" s="562"/>
      <c r="I2522" s="665"/>
    </row>
    <row r="2523" spans="2:9" ht="15.75" thickBot="1" x14ac:dyDescent="0.25">
      <c r="B2523" s="666" t="s">
        <v>86</v>
      </c>
      <c r="C2523" s="556"/>
      <c r="D2523" s="556"/>
      <c r="E2523" s="556"/>
      <c r="F2523" s="556"/>
      <c r="G2523" s="556"/>
      <c r="H2523" s="556"/>
      <c r="I2523" s="667"/>
    </row>
    <row r="2524" spans="2:9" ht="24.75" customHeight="1" x14ac:dyDescent="0.2">
      <c r="B2524" s="655" t="s">
        <v>87</v>
      </c>
      <c r="C2524" s="567" t="s">
        <v>342</v>
      </c>
      <c r="D2524" s="568"/>
      <c r="E2524" s="568"/>
      <c r="F2524" s="571" t="s">
        <v>88</v>
      </c>
      <c r="G2524" s="573" t="s">
        <v>7</v>
      </c>
      <c r="H2524" s="571" t="s">
        <v>158</v>
      </c>
      <c r="I2524" s="575" t="s">
        <v>350</v>
      </c>
    </row>
    <row r="2525" spans="2:9" ht="15" thickBot="1" x14ac:dyDescent="0.25">
      <c r="B2525" s="656"/>
      <c r="C2525" s="657"/>
      <c r="D2525" s="658"/>
      <c r="E2525" s="658"/>
      <c r="F2525" s="572"/>
      <c r="G2525" s="574"/>
      <c r="H2525" s="572"/>
      <c r="I2525" s="576"/>
    </row>
    <row r="2526" spans="2:9" ht="15" thickBot="1" x14ac:dyDescent="0.25">
      <c r="B2526" s="48" t="s">
        <v>90</v>
      </c>
      <c r="C2526" s="49" t="s">
        <v>91</v>
      </c>
      <c r="D2526" s="49" t="s">
        <v>92</v>
      </c>
      <c r="E2526" s="49" t="s">
        <v>2</v>
      </c>
      <c r="F2526" s="49" t="s">
        <v>93</v>
      </c>
      <c r="G2526" s="49" t="s">
        <v>94</v>
      </c>
      <c r="H2526" s="49" t="s">
        <v>95</v>
      </c>
      <c r="I2526" s="50" t="s">
        <v>96</v>
      </c>
    </row>
    <row r="2527" spans="2:9" x14ac:dyDescent="0.2">
      <c r="B2527" s="139">
        <v>1</v>
      </c>
      <c r="C2527" s="52" t="s">
        <v>151</v>
      </c>
      <c r="D2527" s="58" t="s">
        <v>26</v>
      </c>
      <c r="E2527" s="105">
        <v>3</v>
      </c>
      <c r="F2527" s="126">
        <v>0.05</v>
      </c>
      <c r="G2527" s="113">
        <v>1900</v>
      </c>
      <c r="H2527" s="57"/>
      <c r="I2527" s="678">
        <f>SUM(H2527:H2536)</f>
        <v>3880.5</v>
      </c>
    </row>
    <row r="2528" spans="2:9" ht="24" x14ac:dyDescent="0.2">
      <c r="B2528" s="139">
        <v>2</v>
      </c>
      <c r="C2528" s="52" t="s">
        <v>199</v>
      </c>
      <c r="D2528" s="58" t="s">
        <v>153</v>
      </c>
      <c r="E2528" s="105">
        <v>0.5</v>
      </c>
      <c r="F2528" s="126">
        <v>0.05</v>
      </c>
      <c r="G2528" s="56">
        <v>5500</v>
      </c>
      <c r="H2528" s="57">
        <f t="shared" ref="H2528" si="121">(E2528*G2528)+(E2528*G2528*F2528)</f>
        <v>2887.5</v>
      </c>
      <c r="I2528" s="679"/>
    </row>
    <row r="2529" spans="2:9" ht="24" x14ac:dyDescent="0.2">
      <c r="B2529" s="139">
        <v>3</v>
      </c>
      <c r="C2529" s="52" t="s">
        <v>200</v>
      </c>
      <c r="D2529" s="58" t="s">
        <v>153</v>
      </c>
      <c r="E2529" s="105">
        <v>0.5</v>
      </c>
      <c r="F2529" s="126">
        <v>0</v>
      </c>
      <c r="G2529" s="56">
        <v>1100</v>
      </c>
      <c r="H2529" s="57"/>
      <c r="I2529" s="679"/>
    </row>
    <row r="2530" spans="2:9" ht="36" x14ac:dyDescent="0.2">
      <c r="B2530" s="139">
        <v>4</v>
      </c>
      <c r="C2530" s="52" t="s">
        <v>201</v>
      </c>
      <c r="D2530" s="58" t="s">
        <v>153</v>
      </c>
      <c r="E2530" s="105">
        <v>0.5</v>
      </c>
      <c r="F2530" s="126">
        <v>0</v>
      </c>
      <c r="G2530" s="56">
        <v>600</v>
      </c>
      <c r="H2530" s="57">
        <f t="shared" ref="H2530:H2536" si="122">(E2530*G2530)+(E2530*G2530*F2530)</f>
        <v>300</v>
      </c>
      <c r="I2530" s="679"/>
    </row>
    <row r="2531" spans="2:9" x14ac:dyDescent="0.2">
      <c r="B2531" s="139">
        <v>5</v>
      </c>
      <c r="C2531" s="52" t="s">
        <v>152</v>
      </c>
      <c r="D2531" s="58" t="s">
        <v>144</v>
      </c>
      <c r="E2531" s="105">
        <v>0.03</v>
      </c>
      <c r="F2531" s="129">
        <v>0.05</v>
      </c>
      <c r="G2531" s="56">
        <v>22000</v>
      </c>
      <c r="H2531" s="57">
        <f t="shared" si="122"/>
        <v>693</v>
      </c>
      <c r="I2531" s="679"/>
    </row>
    <row r="2532" spans="2:9" x14ac:dyDescent="0.2">
      <c r="B2532" s="139">
        <v>6</v>
      </c>
      <c r="C2532" s="52"/>
      <c r="D2532" s="58"/>
      <c r="E2532" s="105"/>
      <c r="F2532" s="129"/>
      <c r="G2532" s="56"/>
      <c r="H2532" s="57">
        <f t="shared" si="122"/>
        <v>0</v>
      </c>
      <c r="I2532" s="679"/>
    </row>
    <row r="2533" spans="2:9" x14ac:dyDescent="0.2">
      <c r="B2533" s="139">
        <v>7</v>
      </c>
      <c r="C2533" s="52"/>
      <c r="D2533" s="58"/>
      <c r="E2533" s="105"/>
      <c r="F2533" s="129"/>
      <c r="G2533" s="56"/>
      <c r="H2533" s="57">
        <f t="shared" si="122"/>
        <v>0</v>
      </c>
      <c r="I2533" s="679"/>
    </row>
    <row r="2534" spans="2:9" x14ac:dyDescent="0.2">
      <c r="B2534" s="140">
        <v>8</v>
      </c>
      <c r="C2534" s="141"/>
      <c r="D2534" s="114"/>
      <c r="E2534" s="142"/>
      <c r="F2534" s="143"/>
      <c r="G2534" s="144"/>
      <c r="H2534" s="145">
        <f t="shared" si="122"/>
        <v>0</v>
      </c>
      <c r="I2534" s="679"/>
    </row>
    <row r="2535" spans="2:9" x14ac:dyDescent="0.2">
      <c r="B2535" s="146">
        <v>9</v>
      </c>
      <c r="C2535" s="119"/>
      <c r="D2535" s="116"/>
      <c r="E2535" s="120"/>
      <c r="F2535" s="147"/>
      <c r="G2535" s="121"/>
      <c r="H2535" s="145">
        <f t="shared" si="122"/>
        <v>0</v>
      </c>
      <c r="I2535" s="679"/>
    </row>
    <row r="2536" spans="2:9" ht="15" thickBot="1" x14ac:dyDescent="0.25">
      <c r="B2536" s="146">
        <v>10</v>
      </c>
      <c r="C2536" s="119"/>
      <c r="D2536" s="116"/>
      <c r="E2536" s="120"/>
      <c r="F2536" s="147"/>
      <c r="G2536" s="121"/>
      <c r="H2536" s="117">
        <f t="shared" si="122"/>
        <v>0</v>
      </c>
      <c r="I2536" s="680"/>
    </row>
    <row r="2537" spans="2:9" ht="15.75" thickBot="1" x14ac:dyDescent="0.25">
      <c r="B2537" s="148" t="s">
        <v>90</v>
      </c>
      <c r="C2537" s="115" t="s">
        <v>97</v>
      </c>
      <c r="D2537" s="115" t="s">
        <v>92</v>
      </c>
      <c r="E2537" s="681" t="s">
        <v>2</v>
      </c>
      <c r="F2537" s="682"/>
      <c r="G2537" s="115" t="s">
        <v>98</v>
      </c>
      <c r="H2537" s="115" t="s">
        <v>99</v>
      </c>
      <c r="I2537" s="149" t="s">
        <v>96</v>
      </c>
    </row>
    <row r="2538" spans="2:9" ht="45.6" customHeight="1" x14ac:dyDescent="0.2">
      <c r="B2538" s="139">
        <v>1</v>
      </c>
      <c r="C2538" s="52" t="s">
        <v>149</v>
      </c>
      <c r="D2538" s="53" t="s">
        <v>101</v>
      </c>
      <c r="E2538" s="584">
        <v>1.6654444444444432</v>
      </c>
      <c r="F2538" s="585"/>
      <c r="G2538" s="62">
        <v>31550</v>
      </c>
      <c r="H2538" s="63">
        <f>G2538*E2538</f>
        <v>52544.772222222186</v>
      </c>
      <c r="I2538" s="676">
        <f>SUM(H2538:H2539)</f>
        <v>52544.772222222186</v>
      </c>
    </row>
    <row r="2539" spans="2:9" ht="15" thickBot="1" x14ac:dyDescent="0.25">
      <c r="B2539" s="150">
        <v>2</v>
      </c>
      <c r="C2539" s="65" t="s">
        <v>102</v>
      </c>
      <c r="D2539" s="66"/>
      <c r="E2539" s="581"/>
      <c r="F2539" s="581"/>
      <c r="G2539" s="67"/>
      <c r="H2539" s="68">
        <f>G2539*E2539</f>
        <v>0</v>
      </c>
      <c r="I2539" s="677"/>
    </row>
    <row r="2540" spans="2:9" ht="15.75" thickBot="1" x14ac:dyDescent="0.25">
      <c r="B2540" s="151" t="s">
        <v>90</v>
      </c>
      <c r="C2540" s="61" t="s">
        <v>103</v>
      </c>
      <c r="D2540" s="165" t="s">
        <v>92</v>
      </c>
      <c r="E2540" s="586" t="s">
        <v>2</v>
      </c>
      <c r="F2540" s="587"/>
      <c r="G2540" s="168" t="s">
        <v>94</v>
      </c>
      <c r="H2540" s="61" t="s">
        <v>95</v>
      </c>
      <c r="I2540" s="149" t="s">
        <v>96</v>
      </c>
    </row>
    <row r="2541" spans="2:9" ht="23.45" customHeight="1" thickBot="1" x14ac:dyDescent="0.25">
      <c r="B2541" s="139">
        <v>1</v>
      </c>
      <c r="C2541" s="52" t="s">
        <v>104</v>
      </c>
      <c r="D2541" s="53" t="s">
        <v>352</v>
      </c>
      <c r="E2541" s="683">
        <v>0.05</v>
      </c>
      <c r="F2541" s="684"/>
      <c r="G2541" s="57">
        <f>I2538</f>
        <v>52544.772222222186</v>
      </c>
      <c r="H2541" s="71">
        <f>E2541*G2541</f>
        <v>2627.2386111111095</v>
      </c>
      <c r="I2541" s="676">
        <f>SUM(H2541:H2543)</f>
        <v>2627.2386111111095</v>
      </c>
    </row>
    <row r="2542" spans="2:9" ht="15.75" thickBot="1" x14ac:dyDescent="0.25">
      <c r="B2542" s="150">
        <v>2</v>
      </c>
      <c r="C2542" s="72"/>
      <c r="D2542" s="58"/>
      <c r="E2542" s="588"/>
      <c r="F2542" s="589"/>
      <c r="G2542" s="57"/>
      <c r="H2542" s="71">
        <f t="shared" ref="H2542:H2543" si="123">E2542*G2542</f>
        <v>0</v>
      </c>
      <c r="I2542" s="677"/>
    </row>
    <row r="2543" spans="2:9" ht="15.75" thickBot="1" x14ac:dyDescent="0.25">
      <c r="B2543" s="150">
        <v>3</v>
      </c>
      <c r="C2543" s="74"/>
      <c r="D2543" s="58"/>
      <c r="E2543" s="590"/>
      <c r="F2543" s="591"/>
      <c r="G2543" s="75"/>
      <c r="H2543" s="71">
        <f t="shared" si="123"/>
        <v>0</v>
      </c>
      <c r="I2543" s="677"/>
    </row>
    <row r="2544" spans="2:9" ht="15.75" thickBot="1" x14ac:dyDescent="0.25">
      <c r="B2544" s="151" t="s">
        <v>90</v>
      </c>
      <c r="C2544" s="61" t="s">
        <v>106</v>
      </c>
      <c r="D2544" s="61" t="s">
        <v>92</v>
      </c>
      <c r="E2544" s="582" t="s">
        <v>2</v>
      </c>
      <c r="F2544" s="583"/>
      <c r="G2544" s="61" t="s">
        <v>94</v>
      </c>
      <c r="H2544" s="61" t="s">
        <v>99</v>
      </c>
      <c r="I2544" s="149" t="s">
        <v>96</v>
      </c>
    </row>
    <row r="2545" spans="2:9" x14ac:dyDescent="0.2">
      <c r="B2545" s="139">
        <v>1</v>
      </c>
      <c r="C2545" s="52"/>
      <c r="D2545" s="53"/>
      <c r="E2545" s="577"/>
      <c r="F2545" s="578"/>
      <c r="G2545" s="62"/>
      <c r="H2545" s="63">
        <f>G2545*E2545</f>
        <v>0</v>
      </c>
      <c r="I2545" s="676">
        <f>SUM(H2545:H2546)</f>
        <v>0</v>
      </c>
    </row>
    <row r="2546" spans="2:9" ht="15" thickBot="1" x14ac:dyDescent="0.25">
      <c r="B2546" s="150">
        <v>2</v>
      </c>
      <c r="C2546" s="65" t="s">
        <v>102</v>
      </c>
      <c r="D2546" s="66"/>
      <c r="E2546" s="581"/>
      <c r="F2546" s="581"/>
      <c r="G2546" s="67"/>
      <c r="H2546" s="68">
        <f>G2546*E2546</f>
        <v>0</v>
      </c>
      <c r="I2546" s="677"/>
    </row>
    <row r="2547" spans="2:9" ht="15.75" thickBot="1" x14ac:dyDescent="0.25">
      <c r="B2547" s="152"/>
      <c r="C2547" s="77" t="s">
        <v>109</v>
      </c>
      <c r="D2547" s="78"/>
      <c r="E2547" s="592"/>
      <c r="F2547" s="593"/>
      <c r="G2547" s="79"/>
      <c r="H2547" s="80" t="s">
        <v>102</v>
      </c>
      <c r="I2547" s="153">
        <f>I2527+I2538+I2541+I2545</f>
        <v>59052.510833333297</v>
      </c>
    </row>
    <row r="2548" spans="2:9" x14ac:dyDescent="0.2">
      <c r="B2548" s="154"/>
      <c r="C2548" s="83"/>
      <c r="D2548" s="84"/>
      <c r="E2548" s="84" t="s">
        <v>110</v>
      </c>
      <c r="F2548" s="84"/>
      <c r="G2548" s="85"/>
      <c r="H2548" s="86"/>
      <c r="I2548" s="155"/>
    </row>
    <row r="2549" spans="2:9" x14ac:dyDescent="0.2">
      <c r="B2549" s="156"/>
      <c r="C2549" s="89"/>
      <c r="D2549" s="166"/>
      <c r="E2549" s="166"/>
      <c r="F2549" s="166"/>
      <c r="G2549" s="166"/>
      <c r="H2549" s="45"/>
      <c r="I2549" s="157"/>
    </row>
    <row r="2550" spans="2:9" x14ac:dyDescent="0.2">
      <c r="B2550" s="156"/>
      <c r="C2550" s="91"/>
      <c r="D2550" s="45"/>
      <c r="E2550" s="45"/>
      <c r="F2550" s="166"/>
      <c r="G2550" s="166"/>
      <c r="H2550" s="45"/>
      <c r="I2550" s="158"/>
    </row>
    <row r="2551" spans="2:9" x14ac:dyDescent="0.2">
      <c r="B2551" s="159"/>
      <c r="C2551" s="166"/>
      <c r="D2551" s="45"/>
      <c r="E2551" s="45"/>
      <c r="F2551" s="594" t="s">
        <v>111</v>
      </c>
      <c r="G2551" s="594"/>
      <c r="H2551" s="594"/>
      <c r="I2551" s="160"/>
    </row>
    <row r="2552" spans="2:9" x14ac:dyDescent="0.2">
      <c r="B2552" s="159"/>
      <c r="C2552" s="95"/>
      <c r="D2552" s="45"/>
      <c r="E2552" s="45"/>
      <c r="F2552" s="95"/>
      <c r="G2552" s="95"/>
      <c r="H2552" s="95"/>
      <c r="I2552" s="158"/>
    </row>
    <row r="2553" spans="2:9" ht="15.75" thickBot="1" x14ac:dyDescent="0.25">
      <c r="B2553" s="161"/>
      <c r="C2553" s="162" t="s">
        <v>112</v>
      </c>
      <c r="D2553" s="162"/>
      <c r="E2553" s="162"/>
      <c r="F2553" s="674" t="s">
        <v>113</v>
      </c>
      <c r="G2553" s="675"/>
      <c r="H2553" s="675"/>
      <c r="I2553" s="163"/>
    </row>
    <row r="2555" spans="2:9" ht="15" thickBot="1" x14ac:dyDescent="0.25"/>
    <row r="2556" spans="2:9" ht="15.75" x14ac:dyDescent="0.2">
      <c r="B2556" s="130"/>
      <c r="C2556" s="131"/>
      <c r="D2556" s="659" t="s">
        <v>0</v>
      </c>
      <c r="E2556" s="660"/>
      <c r="F2556" s="660"/>
      <c r="G2556" s="660"/>
      <c r="H2556" s="660"/>
      <c r="I2556" s="661"/>
    </row>
    <row r="2557" spans="2:9" ht="15.75" x14ac:dyDescent="0.2">
      <c r="B2557" s="132"/>
      <c r="C2557" s="34"/>
      <c r="D2557" s="558"/>
      <c r="E2557" s="662"/>
      <c r="F2557" s="662"/>
      <c r="G2557" s="662"/>
      <c r="H2557" s="662"/>
      <c r="I2557" s="663"/>
    </row>
    <row r="2558" spans="2:9" ht="15.75" x14ac:dyDescent="0.2">
      <c r="B2558" s="132"/>
      <c r="C2558" s="34"/>
      <c r="D2558" s="558"/>
      <c r="E2558" s="664"/>
      <c r="F2558" s="664"/>
      <c r="G2558" s="664"/>
      <c r="H2558" s="664"/>
      <c r="I2558" s="663"/>
    </row>
    <row r="2559" spans="2:9" ht="15.75" x14ac:dyDescent="0.2">
      <c r="B2559" s="132"/>
      <c r="C2559" s="34"/>
      <c r="D2559" s="35" t="s">
        <v>81</v>
      </c>
      <c r="E2559" s="125"/>
      <c r="F2559" s="125"/>
      <c r="G2559" s="125"/>
      <c r="H2559" s="125"/>
      <c r="I2559" s="133"/>
    </row>
    <row r="2560" spans="2:9" ht="15.75" x14ac:dyDescent="0.2">
      <c r="B2560" s="132"/>
      <c r="C2560" s="34"/>
      <c r="D2560" s="35" t="s">
        <v>82</v>
      </c>
      <c r="E2560" s="125"/>
      <c r="F2560" s="125"/>
      <c r="G2560" s="125"/>
      <c r="H2560" s="125"/>
      <c r="I2560" s="133"/>
    </row>
    <row r="2561" spans="2:9" ht="21" thickBot="1" x14ac:dyDescent="0.25">
      <c r="B2561" s="134"/>
      <c r="C2561" s="38"/>
      <c r="D2561" s="39" t="s">
        <v>83</v>
      </c>
      <c r="E2561" s="40"/>
      <c r="F2561" s="40"/>
      <c r="G2561" s="40"/>
      <c r="H2561" s="40"/>
      <c r="I2561" s="135"/>
    </row>
    <row r="2562" spans="2:9" ht="15" x14ac:dyDescent="0.25">
      <c r="B2562" s="136" t="s">
        <v>84</v>
      </c>
      <c r="C2562" s="118">
        <v>3.23</v>
      </c>
      <c r="D2562" s="166"/>
      <c r="E2562" s="166"/>
      <c r="F2562" s="166"/>
      <c r="G2562" s="166"/>
      <c r="H2562" s="45"/>
      <c r="I2562" s="137"/>
    </row>
    <row r="2563" spans="2:9" ht="15" thickBot="1" x14ac:dyDescent="0.25">
      <c r="B2563" s="138" t="s">
        <v>85</v>
      </c>
      <c r="C2563" s="562" t="s">
        <v>304</v>
      </c>
      <c r="D2563" s="562"/>
      <c r="E2563" s="562"/>
      <c r="F2563" s="562"/>
      <c r="G2563" s="562"/>
      <c r="H2563" s="562"/>
      <c r="I2563" s="665"/>
    </row>
    <row r="2564" spans="2:9" ht="15.75" thickBot="1" x14ac:dyDescent="0.25">
      <c r="B2564" s="666" t="s">
        <v>86</v>
      </c>
      <c r="C2564" s="556"/>
      <c r="D2564" s="556"/>
      <c r="E2564" s="556"/>
      <c r="F2564" s="556"/>
      <c r="G2564" s="556"/>
      <c r="H2564" s="556"/>
      <c r="I2564" s="667"/>
    </row>
    <row r="2565" spans="2:9" ht="28.5" customHeight="1" x14ac:dyDescent="0.2">
      <c r="B2565" s="655" t="s">
        <v>87</v>
      </c>
      <c r="C2565" s="567" t="s">
        <v>439</v>
      </c>
      <c r="D2565" s="568"/>
      <c r="E2565" s="568"/>
      <c r="F2565" s="571" t="s">
        <v>88</v>
      </c>
      <c r="G2565" s="573" t="s">
        <v>7</v>
      </c>
      <c r="H2565" s="571" t="s">
        <v>158</v>
      </c>
      <c r="I2565" s="575" t="s">
        <v>350</v>
      </c>
    </row>
    <row r="2566" spans="2:9" ht="15" thickBot="1" x14ac:dyDescent="0.25">
      <c r="B2566" s="656"/>
      <c r="C2566" s="657"/>
      <c r="D2566" s="658"/>
      <c r="E2566" s="658"/>
      <c r="F2566" s="572"/>
      <c r="G2566" s="574"/>
      <c r="H2566" s="572"/>
      <c r="I2566" s="576"/>
    </row>
    <row r="2567" spans="2:9" ht="15" thickBot="1" x14ac:dyDescent="0.25">
      <c r="B2567" s="48" t="s">
        <v>90</v>
      </c>
      <c r="C2567" s="49" t="s">
        <v>91</v>
      </c>
      <c r="D2567" s="49" t="s">
        <v>92</v>
      </c>
      <c r="E2567" s="49" t="s">
        <v>2</v>
      </c>
      <c r="F2567" s="49" t="s">
        <v>93</v>
      </c>
      <c r="G2567" s="49" t="s">
        <v>94</v>
      </c>
      <c r="H2567" s="49" t="s">
        <v>95</v>
      </c>
      <c r="I2567" s="50" t="s">
        <v>96</v>
      </c>
    </row>
    <row r="2568" spans="2:9" x14ac:dyDescent="0.2">
      <c r="B2568" s="139">
        <v>1</v>
      </c>
      <c r="C2568" s="52" t="s">
        <v>385</v>
      </c>
      <c r="D2568" s="53" t="s">
        <v>153</v>
      </c>
      <c r="E2568" s="100">
        <v>0.6</v>
      </c>
      <c r="F2568" s="126">
        <v>0.05</v>
      </c>
      <c r="G2568" s="56">
        <v>19000</v>
      </c>
      <c r="H2568" s="57">
        <f t="shared" ref="H2568:H2577" si="124">(E2568*G2568)+(E2568*G2568*F2568)</f>
        <v>11970</v>
      </c>
      <c r="I2568" s="678">
        <f>SUM(H2568:H2577)</f>
        <v>45821.9</v>
      </c>
    </row>
    <row r="2569" spans="2:9" ht="24" x14ac:dyDescent="0.2">
      <c r="B2569" s="139">
        <v>2</v>
      </c>
      <c r="C2569" s="52" t="s">
        <v>386</v>
      </c>
      <c r="D2569" s="58" t="s">
        <v>153</v>
      </c>
      <c r="E2569" s="105">
        <v>0.8</v>
      </c>
      <c r="F2569" s="126">
        <v>0.05</v>
      </c>
      <c r="G2569" s="113">
        <v>1700</v>
      </c>
      <c r="H2569" s="57">
        <f t="shared" si="124"/>
        <v>1428</v>
      </c>
      <c r="I2569" s="679"/>
    </row>
    <row r="2570" spans="2:9" ht="24" x14ac:dyDescent="0.2">
      <c r="B2570" s="139">
        <v>3</v>
      </c>
      <c r="C2570" s="52" t="s">
        <v>387</v>
      </c>
      <c r="D2570" s="58" t="s">
        <v>153</v>
      </c>
      <c r="E2570" s="105">
        <v>7.0000000000000007E-2</v>
      </c>
      <c r="F2570" s="126">
        <v>0.05</v>
      </c>
      <c r="G2570" s="113">
        <v>8400</v>
      </c>
      <c r="H2570" s="57">
        <f t="shared" si="124"/>
        <v>617.4</v>
      </c>
      <c r="I2570" s="679"/>
    </row>
    <row r="2571" spans="2:9" x14ac:dyDescent="0.2">
      <c r="B2571" s="139">
        <v>4</v>
      </c>
      <c r="C2571" s="52" t="s">
        <v>388</v>
      </c>
      <c r="D2571" s="58" t="s">
        <v>153</v>
      </c>
      <c r="E2571" s="105">
        <v>0.42</v>
      </c>
      <c r="F2571" s="126">
        <v>0.05</v>
      </c>
      <c r="G2571" s="56">
        <v>1000</v>
      </c>
      <c r="H2571" s="57">
        <f t="shared" si="124"/>
        <v>441</v>
      </c>
      <c r="I2571" s="679"/>
    </row>
    <row r="2572" spans="2:9" ht="24" x14ac:dyDescent="0.2">
      <c r="B2572" s="139">
        <v>5</v>
      </c>
      <c r="C2572" s="52" t="s">
        <v>389</v>
      </c>
      <c r="D2572" s="58" t="s">
        <v>153</v>
      </c>
      <c r="E2572" s="105">
        <v>0.09</v>
      </c>
      <c r="F2572" s="126">
        <v>0.05</v>
      </c>
      <c r="G2572" s="56">
        <v>34000</v>
      </c>
      <c r="H2572" s="57">
        <f t="shared" si="124"/>
        <v>3213</v>
      </c>
      <c r="I2572" s="679"/>
    </row>
    <row r="2573" spans="2:9" ht="24" x14ac:dyDescent="0.2">
      <c r="B2573" s="139">
        <v>6</v>
      </c>
      <c r="C2573" s="52" t="s">
        <v>390</v>
      </c>
      <c r="D2573" s="58" t="s">
        <v>153</v>
      </c>
      <c r="E2573" s="105">
        <v>0.4</v>
      </c>
      <c r="F2573" s="126">
        <v>0.05</v>
      </c>
      <c r="G2573" s="56">
        <v>33000</v>
      </c>
      <c r="H2573" s="57">
        <f t="shared" si="124"/>
        <v>13860</v>
      </c>
      <c r="I2573" s="679"/>
    </row>
    <row r="2574" spans="2:9" ht="24" x14ac:dyDescent="0.2">
      <c r="B2574" s="139">
        <v>7</v>
      </c>
      <c r="C2574" s="52" t="s">
        <v>391</v>
      </c>
      <c r="D2574" s="58" t="s">
        <v>153</v>
      </c>
      <c r="E2574" s="105">
        <v>13</v>
      </c>
      <c r="F2574" s="129">
        <v>0</v>
      </c>
      <c r="G2574" s="56">
        <v>50</v>
      </c>
      <c r="H2574" s="57">
        <f t="shared" si="124"/>
        <v>650</v>
      </c>
      <c r="I2574" s="679"/>
    </row>
    <row r="2575" spans="2:9" ht="24" x14ac:dyDescent="0.2">
      <c r="B2575" s="140">
        <v>8</v>
      </c>
      <c r="C2575" s="141" t="s">
        <v>392</v>
      </c>
      <c r="D2575" s="114" t="s">
        <v>153</v>
      </c>
      <c r="E2575" s="142">
        <v>30</v>
      </c>
      <c r="F2575" s="143">
        <v>0</v>
      </c>
      <c r="G2575" s="144">
        <v>40</v>
      </c>
      <c r="H2575" s="145">
        <f t="shared" si="124"/>
        <v>1200</v>
      </c>
      <c r="I2575" s="679"/>
    </row>
    <row r="2576" spans="2:9" ht="24" x14ac:dyDescent="0.2">
      <c r="B2576" s="146">
        <v>9</v>
      </c>
      <c r="C2576" s="119" t="s">
        <v>393</v>
      </c>
      <c r="D2576" s="116" t="s">
        <v>153</v>
      </c>
      <c r="E2576" s="120">
        <v>0.21</v>
      </c>
      <c r="F2576" s="147">
        <v>0.05</v>
      </c>
      <c r="G2576" s="121">
        <v>29000</v>
      </c>
      <c r="H2576" s="117">
        <f t="shared" si="124"/>
        <v>6394.5</v>
      </c>
      <c r="I2576" s="679"/>
    </row>
    <row r="2577" spans="2:9" ht="15" thickBot="1" x14ac:dyDescent="0.25">
      <c r="B2577" s="146">
        <v>10</v>
      </c>
      <c r="C2577" s="119" t="s">
        <v>394</v>
      </c>
      <c r="D2577" s="116" t="s">
        <v>144</v>
      </c>
      <c r="E2577" s="120">
        <v>0.24</v>
      </c>
      <c r="F2577" s="147">
        <v>0.05</v>
      </c>
      <c r="G2577" s="121">
        <v>24000</v>
      </c>
      <c r="H2577" s="117">
        <f t="shared" si="124"/>
        <v>6048</v>
      </c>
      <c r="I2577" s="680"/>
    </row>
    <row r="2578" spans="2:9" ht="15.75" thickBot="1" x14ac:dyDescent="0.25">
      <c r="B2578" s="148" t="s">
        <v>90</v>
      </c>
      <c r="C2578" s="115" t="s">
        <v>97</v>
      </c>
      <c r="D2578" s="115" t="s">
        <v>92</v>
      </c>
      <c r="E2578" s="681" t="s">
        <v>2</v>
      </c>
      <c r="F2578" s="682"/>
      <c r="G2578" s="115" t="s">
        <v>98</v>
      </c>
      <c r="H2578" s="115" t="s">
        <v>99</v>
      </c>
      <c r="I2578" s="149" t="s">
        <v>96</v>
      </c>
    </row>
    <row r="2579" spans="2:9" ht="36" x14ac:dyDescent="0.2">
      <c r="B2579" s="139">
        <v>1</v>
      </c>
      <c r="C2579" s="52" t="s">
        <v>351</v>
      </c>
      <c r="D2579" s="53" t="s">
        <v>101</v>
      </c>
      <c r="E2579" s="584">
        <v>0.6</v>
      </c>
      <c r="F2579" s="585"/>
      <c r="G2579" s="62">
        <v>31550</v>
      </c>
      <c r="H2579" s="63">
        <f>G2579*E2579</f>
        <v>18930</v>
      </c>
      <c r="I2579" s="676">
        <f>SUM(H2579:H2580)</f>
        <v>18930</v>
      </c>
    </row>
    <row r="2580" spans="2:9" ht="15" thickBot="1" x14ac:dyDescent="0.25">
      <c r="B2580" s="150">
        <v>2</v>
      </c>
      <c r="C2580" s="65" t="s">
        <v>102</v>
      </c>
      <c r="D2580" s="66"/>
      <c r="E2580" s="581"/>
      <c r="F2580" s="581"/>
      <c r="G2580" s="67"/>
      <c r="H2580" s="68">
        <f>G2580*E2580</f>
        <v>0</v>
      </c>
      <c r="I2580" s="677"/>
    </row>
    <row r="2581" spans="2:9" ht="15.75" thickBot="1" x14ac:dyDescent="0.25">
      <c r="B2581" s="151" t="s">
        <v>90</v>
      </c>
      <c r="C2581" s="61" t="s">
        <v>103</v>
      </c>
      <c r="D2581" s="165" t="s">
        <v>92</v>
      </c>
      <c r="E2581" s="586" t="s">
        <v>2</v>
      </c>
      <c r="F2581" s="587"/>
      <c r="G2581" s="168" t="s">
        <v>94</v>
      </c>
      <c r="H2581" s="61" t="s">
        <v>95</v>
      </c>
      <c r="I2581" s="149" t="s">
        <v>96</v>
      </c>
    </row>
    <row r="2582" spans="2:9" ht="23.45" customHeight="1" thickBot="1" x14ac:dyDescent="0.25">
      <c r="B2582" s="139">
        <v>1</v>
      </c>
      <c r="C2582" s="52" t="s">
        <v>104</v>
      </c>
      <c r="D2582" s="53" t="s">
        <v>352</v>
      </c>
      <c r="E2582" s="588">
        <v>0.05</v>
      </c>
      <c r="F2582" s="589"/>
      <c r="G2582" s="57">
        <f>I2579</f>
        <v>18930</v>
      </c>
      <c r="H2582" s="71">
        <f>E2582*G2582</f>
        <v>946.5</v>
      </c>
      <c r="I2582" s="676">
        <f>SUM(H2582:H2584)</f>
        <v>3446.5</v>
      </c>
    </row>
    <row r="2583" spans="2:9" ht="15.75" thickBot="1" x14ac:dyDescent="0.25">
      <c r="B2583" s="150">
        <v>2</v>
      </c>
      <c r="C2583" s="72" t="s">
        <v>135</v>
      </c>
      <c r="D2583" s="58" t="s">
        <v>256</v>
      </c>
      <c r="E2583" s="588">
        <v>1</v>
      </c>
      <c r="F2583" s="589"/>
      <c r="G2583" s="57">
        <v>1600</v>
      </c>
      <c r="H2583" s="71">
        <f t="shared" ref="H2583:H2584" si="125">E2583*G2583</f>
        <v>1600</v>
      </c>
      <c r="I2583" s="677"/>
    </row>
    <row r="2584" spans="2:9" ht="15.75" thickBot="1" x14ac:dyDescent="0.25">
      <c r="B2584" s="150">
        <v>3</v>
      </c>
      <c r="C2584" s="74" t="s">
        <v>134</v>
      </c>
      <c r="D2584" s="58" t="s">
        <v>256</v>
      </c>
      <c r="E2584" s="590">
        <v>1</v>
      </c>
      <c r="F2584" s="591"/>
      <c r="G2584" s="75">
        <v>900</v>
      </c>
      <c r="H2584" s="71">
        <f t="shared" si="125"/>
        <v>900</v>
      </c>
      <c r="I2584" s="677"/>
    </row>
    <row r="2585" spans="2:9" ht="15.75" thickBot="1" x14ac:dyDescent="0.25">
      <c r="B2585" s="151" t="s">
        <v>90</v>
      </c>
      <c r="C2585" s="61" t="s">
        <v>106</v>
      </c>
      <c r="D2585" s="61" t="s">
        <v>92</v>
      </c>
      <c r="E2585" s="582" t="s">
        <v>2</v>
      </c>
      <c r="F2585" s="583"/>
      <c r="G2585" s="61" t="s">
        <v>94</v>
      </c>
      <c r="H2585" s="61" t="s">
        <v>99</v>
      </c>
      <c r="I2585" s="149" t="s">
        <v>96</v>
      </c>
    </row>
    <row r="2586" spans="2:9" x14ac:dyDescent="0.2">
      <c r="B2586" s="139">
        <v>1</v>
      </c>
      <c r="C2586" s="52"/>
      <c r="D2586" s="53"/>
      <c r="E2586" s="577"/>
      <c r="F2586" s="578"/>
      <c r="G2586" s="62"/>
      <c r="H2586" s="63">
        <f>G2586*E2586</f>
        <v>0</v>
      </c>
      <c r="I2586" s="676">
        <f>SUM(H2586:H2587)</f>
        <v>0</v>
      </c>
    </row>
    <row r="2587" spans="2:9" ht="15" thickBot="1" x14ac:dyDescent="0.25">
      <c r="B2587" s="150">
        <v>2</v>
      </c>
      <c r="C2587" s="65" t="s">
        <v>102</v>
      </c>
      <c r="D2587" s="66"/>
      <c r="E2587" s="581"/>
      <c r="F2587" s="581"/>
      <c r="G2587" s="67"/>
      <c r="H2587" s="68">
        <f>G2587*E2587</f>
        <v>0</v>
      </c>
      <c r="I2587" s="677"/>
    </row>
    <row r="2588" spans="2:9" ht="15.75" thickBot="1" x14ac:dyDescent="0.25">
      <c r="B2588" s="152"/>
      <c r="C2588" s="77" t="s">
        <v>109</v>
      </c>
      <c r="D2588" s="78"/>
      <c r="E2588" s="592"/>
      <c r="F2588" s="593"/>
      <c r="G2588" s="79"/>
      <c r="H2588" s="80" t="s">
        <v>102</v>
      </c>
      <c r="I2588" s="153">
        <v>68213</v>
      </c>
    </row>
    <row r="2589" spans="2:9" x14ac:dyDescent="0.2">
      <c r="B2589" s="154"/>
      <c r="C2589" s="83"/>
      <c r="D2589" s="84"/>
      <c r="E2589" s="84" t="s">
        <v>110</v>
      </c>
      <c r="F2589" s="84"/>
      <c r="G2589" s="85"/>
      <c r="H2589" s="86"/>
      <c r="I2589" s="155"/>
    </row>
    <row r="2590" spans="2:9" x14ac:dyDescent="0.2">
      <c r="B2590" s="156"/>
      <c r="C2590" s="89"/>
      <c r="D2590" s="166"/>
      <c r="E2590" s="166"/>
      <c r="F2590" s="166"/>
      <c r="G2590" s="166"/>
      <c r="H2590" s="45"/>
      <c r="I2590" s="157"/>
    </row>
    <row r="2591" spans="2:9" x14ac:dyDescent="0.2">
      <c r="B2591" s="156"/>
      <c r="C2591" s="91"/>
      <c r="D2591" s="45"/>
      <c r="E2591" s="45"/>
      <c r="F2591" s="166"/>
      <c r="G2591" s="166"/>
      <c r="H2591" s="45"/>
      <c r="I2591" s="158"/>
    </row>
    <row r="2592" spans="2:9" x14ac:dyDescent="0.2">
      <c r="B2592" s="159"/>
      <c r="C2592" s="166"/>
      <c r="D2592" s="45"/>
      <c r="E2592" s="45"/>
      <c r="F2592" s="594" t="s">
        <v>111</v>
      </c>
      <c r="G2592" s="594"/>
      <c r="H2592" s="594"/>
      <c r="I2592" s="160"/>
    </row>
    <row r="2593" spans="2:9" x14ac:dyDescent="0.2">
      <c r="B2593" s="159"/>
      <c r="C2593" s="95"/>
      <c r="D2593" s="45"/>
      <c r="E2593" s="45"/>
      <c r="F2593" s="95"/>
      <c r="G2593" s="95"/>
      <c r="H2593" s="95"/>
      <c r="I2593" s="158"/>
    </row>
    <row r="2594" spans="2:9" ht="15.75" thickBot="1" x14ac:dyDescent="0.25">
      <c r="B2594" s="161"/>
      <c r="C2594" s="162" t="s">
        <v>112</v>
      </c>
      <c r="D2594" s="162"/>
      <c r="E2594" s="162"/>
      <c r="F2594" s="674" t="s">
        <v>113</v>
      </c>
      <c r="G2594" s="675"/>
      <c r="H2594" s="675"/>
      <c r="I2594" s="163"/>
    </row>
    <row r="2596" spans="2:9" ht="15" thickBot="1" x14ac:dyDescent="0.25"/>
    <row r="2597" spans="2:9" ht="15.75" x14ac:dyDescent="0.2">
      <c r="B2597" s="130"/>
      <c r="C2597" s="131"/>
      <c r="D2597" s="659" t="s">
        <v>0</v>
      </c>
      <c r="E2597" s="660"/>
      <c r="F2597" s="660"/>
      <c r="G2597" s="660"/>
      <c r="H2597" s="660"/>
      <c r="I2597" s="661"/>
    </row>
    <row r="2598" spans="2:9" ht="15.75" x14ac:dyDescent="0.2">
      <c r="B2598" s="132"/>
      <c r="C2598" s="34"/>
      <c r="D2598" s="558"/>
      <c r="E2598" s="662"/>
      <c r="F2598" s="662"/>
      <c r="G2598" s="662"/>
      <c r="H2598" s="662"/>
      <c r="I2598" s="663"/>
    </row>
    <row r="2599" spans="2:9" ht="15.75" x14ac:dyDescent="0.2">
      <c r="B2599" s="132"/>
      <c r="C2599" s="34"/>
      <c r="D2599" s="558"/>
      <c r="E2599" s="664"/>
      <c r="F2599" s="664"/>
      <c r="G2599" s="664"/>
      <c r="H2599" s="664"/>
      <c r="I2599" s="663"/>
    </row>
    <row r="2600" spans="2:9" ht="15.75" x14ac:dyDescent="0.2">
      <c r="B2600" s="132"/>
      <c r="C2600" s="34"/>
      <c r="D2600" s="35" t="s">
        <v>81</v>
      </c>
      <c r="E2600" s="125"/>
      <c r="F2600" s="125"/>
      <c r="G2600" s="125"/>
      <c r="H2600" s="125"/>
      <c r="I2600" s="133"/>
    </row>
    <row r="2601" spans="2:9" ht="15.75" x14ac:dyDescent="0.2">
      <c r="B2601" s="132"/>
      <c r="C2601" s="34"/>
      <c r="D2601" s="35" t="s">
        <v>82</v>
      </c>
      <c r="E2601" s="125"/>
      <c r="F2601" s="125"/>
      <c r="G2601" s="125"/>
      <c r="H2601" s="125"/>
      <c r="I2601" s="133"/>
    </row>
    <row r="2602" spans="2:9" ht="21" thickBot="1" x14ac:dyDescent="0.25">
      <c r="B2602" s="134"/>
      <c r="C2602" s="38"/>
      <c r="D2602" s="39" t="s">
        <v>83</v>
      </c>
      <c r="E2602" s="40"/>
      <c r="F2602" s="40"/>
      <c r="G2602" s="40"/>
      <c r="H2602" s="40"/>
      <c r="I2602" s="135"/>
    </row>
    <row r="2603" spans="2:9" ht="15" x14ac:dyDescent="0.25">
      <c r="B2603" s="136" t="s">
        <v>84</v>
      </c>
      <c r="C2603" s="118">
        <v>3.24</v>
      </c>
      <c r="D2603" s="166"/>
      <c r="E2603" s="166"/>
      <c r="F2603" s="166"/>
      <c r="G2603" s="166"/>
      <c r="H2603" s="45"/>
      <c r="I2603" s="137"/>
    </row>
    <row r="2604" spans="2:9" ht="15" thickBot="1" x14ac:dyDescent="0.25">
      <c r="B2604" s="138" t="s">
        <v>85</v>
      </c>
      <c r="C2604" s="562" t="s">
        <v>304</v>
      </c>
      <c r="D2604" s="562"/>
      <c r="E2604" s="562"/>
      <c r="F2604" s="562"/>
      <c r="G2604" s="562"/>
      <c r="H2604" s="562"/>
      <c r="I2604" s="665"/>
    </row>
    <row r="2605" spans="2:9" ht="15.75" thickBot="1" x14ac:dyDescent="0.25">
      <c r="B2605" s="666" t="s">
        <v>86</v>
      </c>
      <c r="C2605" s="556"/>
      <c r="D2605" s="556"/>
      <c r="E2605" s="556"/>
      <c r="F2605" s="556"/>
      <c r="G2605" s="556"/>
      <c r="H2605" s="556"/>
      <c r="I2605" s="667"/>
    </row>
    <row r="2606" spans="2:9" ht="22.5" customHeight="1" x14ac:dyDescent="0.2">
      <c r="B2606" s="655" t="s">
        <v>87</v>
      </c>
      <c r="C2606" s="567" t="s">
        <v>305</v>
      </c>
      <c r="D2606" s="568"/>
      <c r="E2606" s="568"/>
      <c r="F2606" s="571" t="s">
        <v>88</v>
      </c>
      <c r="G2606" s="573" t="s">
        <v>8</v>
      </c>
      <c r="H2606" s="571" t="s">
        <v>158</v>
      </c>
      <c r="I2606" s="575" t="s">
        <v>350</v>
      </c>
    </row>
    <row r="2607" spans="2:9" ht="25.5" customHeight="1" thickBot="1" x14ac:dyDescent="0.25">
      <c r="B2607" s="656"/>
      <c r="C2607" s="657"/>
      <c r="D2607" s="658"/>
      <c r="E2607" s="658"/>
      <c r="F2607" s="572"/>
      <c r="G2607" s="574"/>
      <c r="H2607" s="572"/>
      <c r="I2607" s="576"/>
    </row>
    <row r="2608" spans="2:9" ht="15" thickBot="1" x14ac:dyDescent="0.25">
      <c r="B2608" s="48" t="s">
        <v>90</v>
      </c>
      <c r="C2608" s="49" t="s">
        <v>91</v>
      </c>
      <c r="D2608" s="49" t="s">
        <v>92</v>
      </c>
      <c r="E2608" s="49" t="s">
        <v>2</v>
      </c>
      <c r="F2608" s="49" t="s">
        <v>93</v>
      </c>
      <c r="G2608" s="49" t="s">
        <v>94</v>
      </c>
      <c r="H2608" s="49" t="s">
        <v>95</v>
      </c>
      <c r="I2608" s="50" t="s">
        <v>96</v>
      </c>
    </row>
    <row r="2609" spans="2:9" x14ac:dyDescent="0.2">
      <c r="B2609" s="51">
        <v>1</v>
      </c>
      <c r="C2609" s="52" t="s">
        <v>219</v>
      </c>
      <c r="D2609" s="53" t="s">
        <v>144</v>
      </c>
      <c r="E2609" s="100">
        <v>0.3</v>
      </c>
      <c r="F2609" s="126">
        <v>0.05</v>
      </c>
      <c r="G2609" s="56">
        <v>30720</v>
      </c>
      <c r="H2609" s="57">
        <f t="shared" ref="H2609:H2616" si="126">(E2609*G2609)+(E2609*G2609*F2609)</f>
        <v>9676.7999999999993</v>
      </c>
      <c r="I2609" s="580">
        <f>SUM(H2609:H2616)</f>
        <v>9676.7999999999993</v>
      </c>
    </row>
    <row r="2610" spans="2:9" x14ac:dyDescent="0.2">
      <c r="B2610" s="51">
        <v>2</v>
      </c>
      <c r="C2610" s="52"/>
      <c r="D2610" s="58"/>
      <c r="E2610" s="105"/>
      <c r="F2610" s="126"/>
      <c r="G2610" s="113"/>
      <c r="H2610" s="57">
        <f t="shared" si="126"/>
        <v>0</v>
      </c>
      <c r="I2610" s="580"/>
    </row>
    <row r="2611" spans="2:9" x14ac:dyDescent="0.2">
      <c r="B2611" s="51">
        <v>3</v>
      </c>
      <c r="C2611" s="52"/>
      <c r="D2611" s="58"/>
      <c r="E2611" s="105"/>
      <c r="F2611" s="126"/>
      <c r="G2611" s="113"/>
      <c r="H2611" s="57">
        <f t="shared" si="126"/>
        <v>0</v>
      </c>
      <c r="I2611" s="580"/>
    </row>
    <row r="2612" spans="2:9" x14ac:dyDescent="0.2">
      <c r="B2612" s="51">
        <v>4</v>
      </c>
      <c r="C2612" s="52"/>
      <c r="D2612" s="58"/>
      <c r="E2612" s="105"/>
      <c r="F2612" s="126"/>
      <c r="G2612" s="56"/>
      <c r="H2612" s="57">
        <f t="shared" si="126"/>
        <v>0</v>
      </c>
      <c r="I2612" s="580"/>
    </row>
    <row r="2613" spans="2:9" x14ac:dyDescent="0.2">
      <c r="B2613" s="51">
        <v>5</v>
      </c>
      <c r="C2613" s="52"/>
      <c r="D2613" s="58"/>
      <c r="E2613" s="105"/>
      <c r="F2613" s="126"/>
      <c r="G2613" s="56"/>
      <c r="H2613" s="57">
        <f t="shared" si="126"/>
        <v>0</v>
      </c>
      <c r="I2613" s="580"/>
    </row>
    <row r="2614" spans="2:9" x14ac:dyDescent="0.2">
      <c r="B2614" s="51">
        <v>6</v>
      </c>
      <c r="C2614" s="52"/>
      <c r="D2614" s="58"/>
      <c r="E2614" s="105"/>
      <c r="F2614" s="126"/>
      <c r="G2614" s="56"/>
      <c r="H2614" s="57">
        <f t="shared" si="126"/>
        <v>0</v>
      </c>
      <c r="I2614" s="580"/>
    </row>
    <row r="2615" spans="2:9" x14ac:dyDescent="0.2">
      <c r="B2615" s="51">
        <v>7</v>
      </c>
      <c r="C2615" s="52"/>
      <c r="D2615" s="58"/>
      <c r="E2615" s="105"/>
      <c r="F2615" s="129"/>
      <c r="G2615" s="56"/>
      <c r="H2615" s="57">
        <f t="shared" si="126"/>
        <v>0</v>
      </c>
      <c r="I2615" s="580"/>
    </row>
    <row r="2616" spans="2:9" ht="15" thickBot="1" x14ac:dyDescent="0.25">
      <c r="B2616" s="51">
        <v>8</v>
      </c>
      <c r="C2616" s="52"/>
      <c r="D2616" s="58"/>
      <c r="E2616" s="105"/>
      <c r="F2616" s="129"/>
      <c r="G2616" s="56"/>
      <c r="H2616" s="57">
        <f t="shared" si="126"/>
        <v>0</v>
      </c>
      <c r="I2616" s="580"/>
    </row>
    <row r="2617" spans="2:9" ht="15.75" thickBot="1" x14ac:dyDescent="0.25">
      <c r="B2617" s="61" t="s">
        <v>90</v>
      </c>
      <c r="C2617" s="61" t="s">
        <v>97</v>
      </c>
      <c r="D2617" s="61" t="s">
        <v>92</v>
      </c>
      <c r="E2617" s="582" t="s">
        <v>2</v>
      </c>
      <c r="F2617" s="583"/>
      <c r="G2617" s="61" t="s">
        <v>98</v>
      </c>
      <c r="H2617" s="61" t="s">
        <v>99</v>
      </c>
      <c r="I2617" s="61" t="s">
        <v>96</v>
      </c>
    </row>
    <row r="2618" spans="2:9" ht="36" x14ac:dyDescent="0.2">
      <c r="B2618" s="51">
        <v>1</v>
      </c>
      <c r="C2618" s="52" t="s">
        <v>351</v>
      </c>
      <c r="D2618" s="53" t="s">
        <v>101</v>
      </c>
      <c r="E2618" s="584">
        <v>0.9819485714285715</v>
      </c>
      <c r="F2618" s="585"/>
      <c r="G2618" s="62">
        <v>31550</v>
      </c>
      <c r="H2618" s="63">
        <f>G2618*E2618</f>
        <v>30980.47742857143</v>
      </c>
      <c r="I2618" s="579">
        <f>SUM(H2618:H2619)</f>
        <v>30980.47742857143</v>
      </c>
    </row>
    <row r="2619" spans="2:9" ht="15" thickBot="1" x14ac:dyDescent="0.25">
      <c r="B2619" s="64">
        <v>2</v>
      </c>
      <c r="C2619" s="65" t="s">
        <v>102</v>
      </c>
      <c r="D2619" s="66"/>
      <c r="E2619" s="581"/>
      <c r="F2619" s="581"/>
      <c r="G2619" s="67"/>
      <c r="H2619" s="68">
        <f>G2619*E2619</f>
        <v>0</v>
      </c>
      <c r="I2619" s="580"/>
    </row>
    <row r="2620" spans="2:9" ht="15.75" thickBot="1" x14ac:dyDescent="0.25">
      <c r="B2620" s="61" t="s">
        <v>90</v>
      </c>
      <c r="C2620" s="61" t="s">
        <v>103</v>
      </c>
      <c r="D2620" s="165" t="s">
        <v>92</v>
      </c>
      <c r="E2620" s="586" t="s">
        <v>2</v>
      </c>
      <c r="F2620" s="587"/>
      <c r="G2620" s="168" t="s">
        <v>94</v>
      </c>
      <c r="H2620" s="61" t="s">
        <v>95</v>
      </c>
      <c r="I2620" s="61" t="s">
        <v>96</v>
      </c>
    </row>
    <row r="2621" spans="2:9" ht="23.45" customHeight="1" thickBot="1" x14ac:dyDescent="0.25">
      <c r="B2621" s="51">
        <v>1</v>
      </c>
      <c r="C2621" s="52" t="s">
        <v>104</v>
      </c>
      <c r="D2621" s="53" t="s">
        <v>352</v>
      </c>
      <c r="E2621" s="588">
        <v>0.05</v>
      </c>
      <c r="F2621" s="589"/>
      <c r="G2621" s="57">
        <f>I2618</f>
        <v>30980.47742857143</v>
      </c>
      <c r="H2621" s="71">
        <f>E2621*G2621</f>
        <v>1549.0238714285715</v>
      </c>
      <c r="I2621" s="579">
        <f>SUM(H2621:H2623)</f>
        <v>4049.0238714285715</v>
      </c>
    </row>
    <row r="2622" spans="2:9" ht="15.75" thickBot="1" x14ac:dyDescent="0.25">
      <c r="B2622" s="64">
        <v>2</v>
      </c>
      <c r="C2622" s="72" t="s">
        <v>135</v>
      </c>
      <c r="D2622" s="58" t="s">
        <v>256</v>
      </c>
      <c r="E2622" s="588">
        <v>1</v>
      </c>
      <c r="F2622" s="589"/>
      <c r="G2622" s="57">
        <v>1600</v>
      </c>
      <c r="H2622" s="71">
        <f t="shared" ref="H2622:H2623" si="127">E2622*G2622</f>
        <v>1600</v>
      </c>
      <c r="I2622" s="580"/>
    </row>
    <row r="2623" spans="2:9" ht="15.75" thickBot="1" x14ac:dyDescent="0.25">
      <c r="B2623" s="64">
        <v>3</v>
      </c>
      <c r="C2623" s="74" t="s">
        <v>134</v>
      </c>
      <c r="D2623" s="58" t="s">
        <v>256</v>
      </c>
      <c r="E2623" s="590">
        <v>1</v>
      </c>
      <c r="F2623" s="591"/>
      <c r="G2623" s="75">
        <v>900</v>
      </c>
      <c r="H2623" s="71">
        <f t="shared" si="127"/>
        <v>900</v>
      </c>
      <c r="I2623" s="580"/>
    </row>
    <row r="2624" spans="2:9" ht="15.75" thickBot="1" x14ac:dyDescent="0.25">
      <c r="B2624" s="61" t="s">
        <v>90</v>
      </c>
      <c r="C2624" s="61" t="s">
        <v>106</v>
      </c>
      <c r="D2624" s="61" t="s">
        <v>92</v>
      </c>
      <c r="E2624" s="582" t="s">
        <v>2</v>
      </c>
      <c r="F2624" s="583"/>
      <c r="G2624" s="61" t="s">
        <v>94</v>
      </c>
      <c r="H2624" s="61" t="s">
        <v>99</v>
      </c>
      <c r="I2624" s="61" t="s">
        <v>96</v>
      </c>
    </row>
    <row r="2625" spans="2:9" x14ac:dyDescent="0.2">
      <c r="B2625" s="51">
        <v>1</v>
      </c>
      <c r="C2625" s="52"/>
      <c r="D2625" s="53"/>
      <c r="E2625" s="577"/>
      <c r="F2625" s="578"/>
      <c r="G2625" s="62"/>
      <c r="H2625" s="63">
        <f>G2625*E2625</f>
        <v>0</v>
      </c>
      <c r="I2625" s="579">
        <f>SUM(H2625:H2626)</f>
        <v>0</v>
      </c>
    </row>
    <row r="2626" spans="2:9" ht="15" thickBot="1" x14ac:dyDescent="0.25">
      <c r="B2626" s="64">
        <v>2</v>
      </c>
      <c r="C2626" s="65" t="s">
        <v>102</v>
      </c>
      <c r="D2626" s="66"/>
      <c r="E2626" s="581"/>
      <c r="F2626" s="581"/>
      <c r="G2626" s="67"/>
      <c r="H2626" s="68">
        <f>G2626*E2626</f>
        <v>0</v>
      </c>
      <c r="I2626" s="580"/>
    </row>
    <row r="2627" spans="2:9" ht="15.75" thickBot="1" x14ac:dyDescent="0.25">
      <c r="B2627" s="76"/>
      <c r="C2627" s="77" t="s">
        <v>109</v>
      </c>
      <c r="D2627" s="78"/>
      <c r="E2627" s="592"/>
      <c r="F2627" s="593"/>
      <c r="G2627" s="79"/>
      <c r="H2627" s="80" t="s">
        <v>102</v>
      </c>
      <c r="I2627" s="81">
        <f>I2609+I2618+I2621+I2625</f>
        <v>44706.301299999999</v>
      </c>
    </row>
    <row r="2628" spans="2:9" x14ac:dyDescent="0.2">
      <c r="B2628" s="82"/>
      <c r="C2628" s="83"/>
      <c r="D2628" s="84"/>
      <c r="E2628" s="84" t="s">
        <v>110</v>
      </c>
      <c r="F2628" s="84"/>
      <c r="G2628" s="85"/>
      <c r="H2628" s="86"/>
      <c r="I2628" s="87"/>
    </row>
    <row r="2629" spans="2:9" x14ac:dyDescent="0.2">
      <c r="B2629" s="88"/>
      <c r="C2629" s="89"/>
      <c r="D2629" s="166"/>
      <c r="E2629" s="166"/>
      <c r="F2629" s="166"/>
      <c r="G2629" s="166"/>
      <c r="H2629" s="45"/>
      <c r="I2629" s="90"/>
    </row>
    <row r="2630" spans="2:9" x14ac:dyDescent="0.2">
      <c r="B2630" s="88"/>
      <c r="C2630" s="91"/>
      <c r="D2630" s="45"/>
      <c r="E2630" s="45"/>
      <c r="F2630" s="166"/>
      <c r="G2630" s="166"/>
      <c r="H2630" s="45"/>
      <c r="I2630" s="92"/>
    </row>
    <row r="2631" spans="2:9" x14ac:dyDescent="0.2">
      <c r="B2631" s="93"/>
      <c r="C2631" s="166"/>
      <c r="D2631" s="45"/>
      <c r="E2631" s="45"/>
      <c r="F2631" s="594" t="s">
        <v>111</v>
      </c>
      <c r="G2631" s="594"/>
      <c r="H2631" s="594"/>
      <c r="I2631" s="94"/>
    </row>
    <row r="2632" spans="2:9" x14ac:dyDescent="0.2">
      <c r="B2632" s="93"/>
      <c r="C2632" s="95"/>
      <c r="D2632" s="45"/>
      <c r="E2632" s="45"/>
      <c r="F2632" s="95"/>
      <c r="G2632" s="95"/>
      <c r="H2632" s="95"/>
      <c r="I2632" s="92"/>
    </row>
    <row r="2633" spans="2:9" ht="15.75" thickBot="1" x14ac:dyDescent="0.25">
      <c r="B2633" s="96"/>
      <c r="C2633" s="97" t="s">
        <v>112</v>
      </c>
      <c r="D2633" s="97"/>
      <c r="E2633" s="97"/>
      <c r="F2633" s="595" t="s">
        <v>113</v>
      </c>
      <c r="G2633" s="596"/>
      <c r="H2633" s="596"/>
      <c r="I2633" s="98"/>
    </row>
    <row r="2635" spans="2:9" ht="15" thickBot="1" x14ac:dyDescent="0.25"/>
    <row r="2636" spans="2:9" ht="15.75" x14ac:dyDescent="0.2">
      <c r="B2636" s="130"/>
      <c r="C2636" s="131"/>
      <c r="D2636" s="659" t="s">
        <v>0</v>
      </c>
      <c r="E2636" s="660"/>
      <c r="F2636" s="660"/>
      <c r="G2636" s="660"/>
      <c r="H2636" s="660"/>
      <c r="I2636" s="661"/>
    </row>
    <row r="2637" spans="2:9" ht="15.75" x14ac:dyDescent="0.2">
      <c r="B2637" s="132"/>
      <c r="C2637" s="34"/>
      <c r="D2637" s="558"/>
      <c r="E2637" s="662"/>
      <c r="F2637" s="662"/>
      <c r="G2637" s="662"/>
      <c r="H2637" s="662"/>
      <c r="I2637" s="663"/>
    </row>
    <row r="2638" spans="2:9" ht="15.75" x14ac:dyDescent="0.2">
      <c r="B2638" s="132"/>
      <c r="C2638" s="34"/>
      <c r="D2638" s="558"/>
      <c r="E2638" s="664"/>
      <c r="F2638" s="664"/>
      <c r="G2638" s="664"/>
      <c r="H2638" s="664"/>
      <c r="I2638" s="663"/>
    </row>
    <row r="2639" spans="2:9" ht="15.75" x14ac:dyDescent="0.2">
      <c r="B2639" s="132"/>
      <c r="C2639" s="34"/>
      <c r="D2639" s="35" t="s">
        <v>81</v>
      </c>
      <c r="E2639" s="125"/>
      <c r="F2639" s="125"/>
      <c r="G2639" s="125"/>
      <c r="H2639" s="125"/>
      <c r="I2639" s="133"/>
    </row>
    <row r="2640" spans="2:9" ht="15.75" x14ac:dyDescent="0.2">
      <c r="B2640" s="132"/>
      <c r="C2640" s="34"/>
      <c r="D2640" s="35" t="s">
        <v>82</v>
      </c>
      <c r="E2640" s="125"/>
      <c r="F2640" s="125"/>
      <c r="G2640" s="125"/>
      <c r="H2640" s="125"/>
      <c r="I2640" s="133"/>
    </row>
    <row r="2641" spans="2:9" ht="21" thickBot="1" x14ac:dyDescent="0.25">
      <c r="B2641" s="134"/>
      <c r="C2641" s="38"/>
      <c r="D2641" s="39" t="s">
        <v>83</v>
      </c>
      <c r="E2641" s="40"/>
      <c r="F2641" s="40"/>
      <c r="G2641" s="40"/>
      <c r="H2641" s="40"/>
      <c r="I2641" s="135"/>
    </row>
    <row r="2642" spans="2:9" ht="15" x14ac:dyDescent="0.25">
      <c r="B2642" s="136" t="s">
        <v>84</v>
      </c>
      <c r="C2642" s="118">
        <v>3.25</v>
      </c>
      <c r="D2642" s="166"/>
      <c r="E2642" s="166"/>
      <c r="F2642" s="166"/>
      <c r="G2642" s="166"/>
      <c r="H2642" s="45"/>
      <c r="I2642" s="137"/>
    </row>
    <row r="2643" spans="2:9" ht="15" thickBot="1" x14ac:dyDescent="0.25">
      <c r="B2643" s="138" t="s">
        <v>85</v>
      </c>
      <c r="C2643" s="562" t="s">
        <v>304</v>
      </c>
      <c r="D2643" s="562"/>
      <c r="E2643" s="562"/>
      <c r="F2643" s="562"/>
      <c r="G2643" s="562"/>
      <c r="H2643" s="562"/>
      <c r="I2643" s="665"/>
    </row>
    <row r="2644" spans="2:9" ht="15.75" thickBot="1" x14ac:dyDescent="0.25">
      <c r="B2644" s="666" t="s">
        <v>86</v>
      </c>
      <c r="C2644" s="556"/>
      <c r="D2644" s="556"/>
      <c r="E2644" s="556"/>
      <c r="F2644" s="556"/>
      <c r="G2644" s="556"/>
      <c r="H2644" s="556"/>
      <c r="I2644" s="667"/>
    </row>
    <row r="2645" spans="2:9" ht="24.75" customHeight="1" x14ac:dyDescent="0.2">
      <c r="B2645" s="655" t="s">
        <v>87</v>
      </c>
      <c r="C2645" s="567" t="s">
        <v>345</v>
      </c>
      <c r="D2645" s="568"/>
      <c r="E2645" s="568"/>
      <c r="F2645" s="571" t="s">
        <v>88</v>
      </c>
      <c r="G2645" s="573" t="s">
        <v>8</v>
      </c>
      <c r="H2645" s="571" t="s">
        <v>158</v>
      </c>
      <c r="I2645" s="575" t="s">
        <v>350</v>
      </c>
    </row>
    <row r="2646" spans="2:9" ht="15" thickBot="1" x14ac:dyDescent="0.25">
      <c r="B2646" s="656"/>
      <c r="C2646" s="657"/>
      <c r="D2646" s="658"/>
      <c r="E2646" s="658"/>
      <c r="F2646" s="572"/>
      <c r="G2646" s="574"/>
      <c r="H2646" s="572"/>
      <c r="I2646" s="576"/>
    </row>
    <row r="2647" spans="2:9" ht="15" thickBot="1" x14ac:dyDescent="0.25">
      <c r="B2647" s="48" t="s">
        <v>90</v>
      </c>
      <c r="C2647" s="49" t="s">
        <v>91</v>
      </c>
      <c r="D2647" s="49" t="s">
        <v>92</v>
      </c>
      <c r="E2647" s="49" t="s">
        <v>2</v>
      </c>
      <c r="F2647" s="49" t="s">
        <v>93</v>
      </c>
      <c r="G2647" s="49" t="s">
        <v>94</v>
      </c>
      <c r="H2647" s="49" t="s">
        <v>95</v>
      </c>
      <c r="I2647" s="50" t="s">
        <v>96</v>
      </c>
    </row>
    <row r="2648" spans="2:9" x14ac:dyDescent="0.2">
      <c r="B2648" s="51">
        <v>1</v>
      </c>
      <c r="C2648" s="52" t="s">
        <v>219</v>
      </c>
      <c r="D2648" s="53" t="s">
        <v>144</v>
      </c>
      <c r="E2648" s="100">
        <v>0.3</v>
      </c>
      <c r="F2648" s="126">
        <v>0.05</v>
      </c>
      <c r="G2648" s="56">
        <v>30720</v>
      </c>
      <c r="H2648" s="57">
        <f t="shared" ref="H2648:H2655" si="128">(E2648*G2648)+(E2648*G2648*F2648)</f>
        <v>9676.7999999999993</v>
      </c>
      <c r="I2648" s="580">
        <f>SUM(H2648:H2655)</f>
        <v>9676.7999999999993</v>
      </c>
    </row>
    <row r="2649" spans="2:9" x14ac:dyDescent="0.2">
      <c r="B2649" s="51">
        <v>2</v>
      </c>
      <c r="C2649" s="52"/>
      <c r="D2649" s="58"/>
      <c r="E2649" s="105"/>
      <c r="F2649" s="126"/>
      <c r="G2649" s="113"/>
      <c r="H2649" s="57">
        <f t="shared" si="128"/>
        <v>0</v>
      </c>
      <c r="I2649" s="580"/>
    </row>
    <row r="2650" spans="2:9" x14ac:dyDescent="0.2">
      <c r="B2650" s="51">
        <v>3</v>
      </c>
      <c r="C2650" s="52"/>
      <c r="D2650" s="58"/>
      <c r="E2650" s="105"/>
      <c r="F2650" s="126"/>
      <c r="G2650" s="113"/>
      <c r="H2650" s="57">
        <f t="shared" si="128"/>
        <v>0</v>
      </c>
      <c r="I2650" s="580"/>
    </row>
    <row r="2651" spans="2:9" x14ac:dyDescent="0.2">
      <c r="B2651" s="51">
        <v>4</v>
      </c>
      <c r="C2651" s="52"/>
      <c r="D2651" s="58"/>
      <c r="E2651" s="105"/>
      <c r="F2651" s="126"/>
      <c r="G2651" s="56"/>
      <c r="H2651" s="57">
        <f t="shared" si="128"/>
        <v>0</v>
      </c>
      <c r="I2651" s="580"/>
    </row>
    <row r="2652" spans="2:9" x14ac:dyDescent="0.2">
      <c r="B2652" s="51">
        <v>5</v>
      </c>
      <c r="C2652" s="52"/>
      <c r="D2652" s="58"/>
      <c r="E2652" s="105"/>
      <c r="F2652" s="126"/>
      <c r="G2652" s="56"/>
      <c r="H2652" s="57">
        <f t="shared" si="128"/>
        <v>0</v>
      </c>
      <c r="I2652" s="580"/>
    </row>
    <row r="2653" spans="2:9" x14ac:dyDescent="0.2">
      <c r="B2653" s="51">
        <v>6</v>
      </c>
      <c r="C2653" s="52"/>
      <c r="D2653" s="58"/>
      <c r="E2653" s="105"/>
      <c r="F2653" s="126"/>
      <c r="G2653" s="56"/>
      <c r="H2653" s="57">
        <f t="shared" si="128"/>
        <v>0</v>
      </c>
      <c r="I2653" s="580"/>
    </row>
    <row r="2654" spans="2:9" x14ac:dyDescent="0.2">
      <c r="B2654" s="51">
        <v>7</v>
      </c>
      <c r="C2654" s="52"/>
      <c r="D2654" s="58"/>
      <c r="E2654" s="105"/>
      <c r="F2654" s="129"/>
      <c r="G2654" s="56"/>
      <c r="H2654" s="57">
        <f t="shared" si="128"/>
        <v>0</v>
      </c>
      <c r="I2654" s="580"/>
    </row>
    <row r="2655" spans="2:9" ht="15" thickBot="1" x14ac:dyDescent="0.25">
      <c r="B2655" s="51">
        <v>8</v>
      </c>
      <c r="C2655" s="52"/>
      <c r="D2655" s="58"/>
      <c r="E2655" s="105"/>
      <c r="F2655" s="129"/>
      <c r="G2655" s="56"/>
      <c r="H2655" s="57">
        <f t="shared" si="128"/>
        <v>0</v>
      </c>
      <c r="I2655" s="580"/>
    </row>
    <row r="2656" spans="2:9" ht="15.75" thickBot="1" x14ac:dyDescent="0.25">
      <c r="B2656" s="61" t="s">
        <v>90</v>
      </c>
      <c r="C2656" s="61" t="s">
        <v>97</v>
      </c>
      <c r="D2656" s="61" t="s">
        <v>92</v>
      </c>
      <c r="E2656" s="582" t="s">
        <v>2</v>
      </c>
      <c r="F2656" s="583"/>
      <c r="G2656" s="61" t="s">
        <v>98</v>
      </c>
      <c r="H2656" s="61" t="s">
        <v>99</v>
      </c>
      <c r="I2656" s="61" t="s">
        <v>96</v>
      </c>
    </row>
    <row r="2657" spans="2:9" ht="36" x14ac:dyDescent="0.2">
      <c r="B2657" s="51">
        <v>1</v>
      </c>
      <c r="C2657" s="52" t="s">
        <v>351</v>
      </c>
      <c r="D2657" s="53" t="s">
        <v>101</v>
      </c>
      <c r="E2657" s="584">
        <v>0.9819485714285715</v>
      </c>
      <c r="F2657" s="585"/>
      <c r="G2657" s="62">
        <v>31550</v>
      </c>
      <c r="H2657" s="63">
        <f>G2657*E2657</f>
        <v>30980.47742857143</v>
      </c>
      <c r="I2657" s="579">
        <f>SUM(H2657:H2658)</f>
        <v>30980.47742857143</v>
      </c>
    </row>
    <row r="2658" spans="2:9" ht="15" thickBot="1" x14ac:dyDescent="0.25">
      <c r="B2658" s="64">
        <v>2</v>
      </c>
      <c r="C2658" s="65" t="s">
        <v>102</v>
      </c>
      <c r="D2658" s="66"/>
      <c r="E2658" s="581"/>
      <c r="F2658" s="581"/>
      <c r="G2658" s="67"/>
      <c r="H2658" s="68">
        <f>G2658*E2658</f>
        <v>0</v>
      </c>
      <c r="I2658" s="580"/>
    </row>
    <row r="2659" spans="2:9" ht="15.75" thickBot="1" x14ac:dyDescent="0.25">
      <c r="B2659" s="61" t="s">
        <v>90</v>
      </c>
      <c r="C2659" s="61" t="s">
        <v>103</v>
      </c>
      <c r="D2659" s="165" t="s">
        <v>92</v>
      </c>
      <c r="E2659" s="586" t="s">
        <v>2</v>
      </c>
      <c r="F2659" s="587"/>
      <c r="G2659" s="168" t="s">
        <v>94</v>
      </c>
      <c r="H2659" s="61" t="s">
        <v>95</v>
      </c>
      <c r="I2659" s="61" t="s">
        <v>96</v>
      </c>
    </row>
    <row r="2660" spans="2:9" ht="23.45" customHeight="1" thickBot="1" x14ac:dyDescent="0.25">
      <c r="B2660" s="51">
        <v>1</v>
      </c>
      <c r="C2660" s="52" t="s">
        <v>104</v>
      </c>
      <c r="D2660" s="53" t="s">
        <v>352</v>
      </c>
      <c r="E2660" s="588">
        <v>0.05</v>
      </c>
      <c r="F2660" s="589"/>
      <c r="G2660" s="57">
        <f>I2657</f>
        <v>30980.47742857143</v>
      </c>
      <c r="H2660" s="71">
        <f>E2660*G2660</f>
        <v>1549.0238714285715</v>
      </c>
      <c r="I2660" s="579">
        <f>SUM(H2660:H2662)</f>
        <v>4049.0238714285715</v>
      </c>
    </row>
    <row r="2661" spans="2:9" ht="15.75" thickBot="1" x14ac:dyDescent="0.25">
      <c r="B2661" s="64">
        <v>2</v>
      </c>
      <c r="C2661" s="72" t="s">
        <v>135</v>
      </c>
      <c r="D2661" s="58" t="s">
        <v>256</v>
      </c>
      <c r="E2661" s="588">
        <v>1</v>
      </c>
      <c r="F2661" s="589"/>
      <c r="G2661" s="57">
        <v>1600</v>
      </c>
      <c r="H2661" s="71">
        <f t="shared" ref="H2661:H2662" si="129">E2661*G2661</f>
        <v>1600</v>
      </c>
      <c r="I2661" s="580"/>
    </row>
    <row r="2662" spans="2:9" ht="15.75" thickBot="1" x14ac:dyDescent="0.25">
      <c r="B2662" s="64">
        <v>3</v>
      </c>
      <c r="C2662" s="74" t="s">
        <v>134</v>
      </c>
      <c r="D2662" s="58" t="s">
        <v>256</v>
      </c>
      <c r="E2662" s="590">
        <v>1</v>
      </c>
      <c r="F2662" s="591"/>
      <c r="G2662" s="75">
        <v>900</v>
      </c>
      <c r="H2662" s="71">
        <f t="shared" si="129"/>
        <v>900</v>
      </c>
      <c r="I2662" s="580"/>
    </row>
    <row r="2663" spans="2:9" ht="15.75" thickBot="1" x14ac:dyDescent="0.25">
      <c r="B2663" s="61" t="s">
        <v>90</v>
      </c>
      <c r="C2663" s="61" t="s">
        <v>106</v>
      </c>
      <c r="D2663" s="61" t="s">
        <v>92</v>
      </c>
      <c r="E2663" s="582" t="s">
        <v>2</v>
      </c>
      <c r="F2663" s="583"/>
      <c r="G2663" s="61" t="s">
        <v>94</v>
      </c>
      <c r="H2663" s="61" t="s">
        <v>99</v>
      </c>
      <c r="I2663" s="61" t="s">
        <v>96</v>
      </c>
    </row>
    <row r="2664" spans="2:9" x14ac:dyDescent="0.2">
      <c r="B2664" s="51">
        <v>1</v>
      </c>
      <c r="C2664" s="52"/>
      <c r="D2664" s="53"/>
      <c r="E2664" s="577"/>
      <c r="F2664" s="578"/>
      <c r="G2664" s="62"/>
      <c r="H2664" s="63">
        <f>G2664*E2664</f>
        <v>0</v>
      </c>
      <c r="I2664" s="579">
        <f>SUM(H2664:H2665)</f>
        <v>0</v>
      </c>
    </row>
    <row r="2665" spans="2:9" ht="15" thickBot="1" x14ac:dyDescent="0.25">
      <c r="B2665" s="64">
        <v>2</v>
      </c>
      <c r="C2665" s="65" t="s">
        <v>102</v>
      </c>
      <c r="D2665" s="66"/>
      <c r="E2665" s="581"/>
      <c r="F2665" s="581"/>
      <c r="G2665" s="67"/>
      <c r="H2665" s="68">
        <f>G2665*E2665</f>
        <v>0</v>
      </c>
      <c r="I2665" s="580"/>
    </row>
    <row r="2666" spans="2:9" ht="15.75" thickBot="1" x14ac:dyDescent="0.25">
      <c r="B2666" s="76"/>
      <c r="C2666" s="77" t="s">
        <v>109</v>
      </c>
      <c r="D2666" s="78"/>
      <c r="E2666" s="592"/>
      <c r="F2666" s="593"/>
      <c r="G2666" s="79"/>
      <c r="H2666" s="80" t="s">
        <v>102</v>
      </c>
      <c r="I2666" s="81">
        <f>I2648+I2657+I2660+I2664</f>
        <v>44706.301299999999</v>
      </c>
    </row>
    <row r="2667" spans="2:9" x14ac:dyDescent="0.2">
      <c r="B2667" s="82"/>
      <c r="C2667" s="83"/>
      <c r="D2667" s="84"/>
      <c r="E2667" s="84" t="s">
        <v>110</v>
      </c>
      <c r="F2667" s="84"/>
      <c r="G2667" s="85"/>
      <c r="H2667" s="86"/>
      <c r="I2667" s="87"/>
    </row>
    <row r="2668" spans="2:9" x14ac:dyDescent="0.2">
      <c r="B2668" s="88"/>
      <c r="C2668" s="89"/>
      <c r="D2668" s="166"/>
      <c r="E2668" s="166"/>
      <c r="F2668" s="166"/>
      <c r="G2668" s="166"/>
      <c r="H2668" s="45"/>
      <c r="I2668" s="90"/>
    </row>
    <row r="2669" spans="2:9" x14ac:dyDescent="0.2">
      <c r="B2669" s="88"/>
      <c r="C2669" s="91"/>
      <c r="D2669" s="45"/>
      <c r="E2669" s="45"/>
      <c r="F2669" s="166"/>
      <c r="G2669" s="166"/>
      <c r="H2669" s="45"/>
      <c r="I2669" s="92"/>
    </row>
    <row r="2670" spans="2:9" x14ac:dyDescent="0.2">
      <c r="B2670" s="93"/>
      <c r="C2670" s="166"/>
      <c r="D2670" s="45"/>
      <c r="E2670" s="45"/>
      <c r="F2670" s="594" t="s">
        <v>111</v>
      </c>
      <c r="G2670" s="594"/>
      <c r="H2670" s="594"/>
      <c r="I2670" s="94"/>
    </row>
    <row r="2671" spans="2:9" x14ac:dyDescent="0.2">
      <c r="B2671" s="93"/>
      <c r="C2671" s="95"/>
      <c r="D2671" s="45"/>
      <c r="E2671" s="45"/>
      <c r="F2671" s="95"/>
      <c r="G2671" s="95"/>
      <c r="H2671" s="95"/>
      <c r="I2671" s="92"/>
    </row>
    <row r="2672" spans="2:9" ht="15.75" thickBot="1" x14ac:dyDescent="0.25">
      <c r="B2672" s="96"/>
      <c r="C2672" s="97" t="s">
        <v>112</v>
      </c>
      <c r="D2672" s="97"/>
      <c r="E2672" s="97"/>
      <c r="F2672" s="595" t="s">
        <v>113</v>
      </c>
      <c r="G2672" s="596"/>
      <c r="H2672" s="596"/>
      <c r="I2672" s="98"/>
    </row>
    <row r="2674" spans="2:9" ht="15" thickBot="1" x14ac:dyDescent="0.25"/>
    <row r="2675" spans="2:9" ht="15.75" x14ac:dyDescent="0.2">
      <c r="B2675" s="130"/>
      <c r="C2675" s="131"/>
      <c r="D2675" s="659" t="s">
        <v>0</v>
      </c>
      <c r="E2675" s="660"/>
      <c r="F2675" s="660"/>
      <c r="G2675" s="660"/>
      <c r="H2675" s="660"/>
      <c r="I2675" s="661"/>
    </row>
    <row r="2676" spans="2:9" ht="15.75" x14ac:dyDescent="0.2">
      <c r="B2676" s="132"/>
      <c r="C2676" s="34"/>
      <c r="D2676" s="558"/>
      <c r="E2676" s="662"/>
      <c r="F2676" s="662"/>
      <c r="G2676" s="662"/>
      <c r="H2676" s="662"/>
      <c r="I2676" s="663"/>
    </row>
    <row r="2677" spans="2:9" ht="15.75" x14ac:dyDescent="0.2">
      <c r="B2677" s="132"/>
      <c r="C2677" s="34"/>
      <c r="D2677" s="558"/>
      <c r="E2677" s="664"/>
      <c r="F2677" s="664"/>
      <c r="G2677" s="664"/>
      <c r="H2677" s="664"/>
      <c r="I2677" s="663"/>
    </row>
    <row r="2678" spans="2:9" ht="15.75" x14ac:dyDescent="0.2">
      <c r="B2678" s="132"/>
      <c r="C2678" s="34"/>
      <c r="D2678" s="35" t="s">
        <v>81</v>
      </c>
      <c r="E2678" s="125"/>
      <c r="F2678" s="125"/>
      <c r="G2678" s="125"/>
      <c r="H2678" s="125"/>
      <c r="I2678" s="133"/>
    </row>
    <row r="2679" spans="2:9" ht="15.75" x14ac:dyDescent="0.2">
      <c r="B2679" s="132"/>
      <c r="C2679" s="34"/>
      <c r="D2679" s="35" t="s">
        <v>82</v>
      </c>
      <c r="E2679" s="125"/>
      <c r="F2679" s="125"/>
      <c r="G2679" s="125"/>
      <c r="H2679" s="125"/>
      <c r="I2679" s="133"/>
    </row>
    <row r="2680" spans="2:9" ht="21" thickBot="1" x14ac:dyDescent="0.25">
      <c r="B2680" s="134"/>
      <c r="C2680" s="38"/>
      <c r="D2680" s="39" t="s">
        <v>83</v>
      </c>
      <c r="E2680" s="40"/>
      <c r="F2680" s="40"/>
      <c r="G2680" s="40"/>
      <c r="H2680" s="40"/>
      <c r="I2680" s="135"/>
    </row>
    <row r="2681" spans="2:9" ht="15" x14ac:dyDescent="0.25">
      <c r="B2681" s="136" t="s">
        <v>84</v>
      </c>
      <c r="C2681" s="118">
        <v>3.26</v>
      </c>
      <c r="D2681" s="166"/>
      <c r="E2681" s="166"/>
      <c r="F2681" s="166"/>
      <c r="G2681" s="166"/>
      <c r="H2681" s="45"/>
      <c r="I2681" s="137"/>
    </row>
    <row r="2682" spans="2:9" ht="15" thickBot="1" x14ac:dyDescent="0.25">
      <c r="B2682" s="138" t="s">
        <v>85</v>
      </c>
      <c r="C2682" s="562" t="s">
        <v>304</v>
      </c>
      <c r="D2682" s="562"/>
      <c r="E2682" s="562"/>
      <c r="F2682" s="562"/>
      <c r="G2682" s="562"/>
      <c r="H2682" s="562"/>
      <c r="I2682" s="665"/>
    </row>
    <row r="2683" spans="2:9" ht="15.75" thickBot="1" x14ac:dyDescent="0.25">
      <c r="B2683" s="666" t="s">
        <v>86</v>
      </c>
      <c r="C2683" s="556"/>
      <c r="D2683" s="556"/>
      <c r="E2683" s="556"/>
      <c r="F2683" s="556"/>
      <c r="G2683" s="556"/>
      <c r="H2683" s="556"/>
      <c r="I2683" s="667"/>
    </row>
    <row r="2684" spans="2:9" x14ac:dyDescent="0.2">
      <c r="B2684" s="655" t="s">
        <v>87</v>
      </c>
      <c r="C2684" s="567" t="s">
        <v>346</v>
      </c>
      <c r="D2684" s="568"/>
      <c r="E2684" s="568"/>
      <c r="F2684" s="571" t="s">
        <v>88</v>
      </c>
      <c r="G2684" s="573" t="s">
        <v>8</v>
      </c>
      <c r="H2684" s="571" t="s">
        <v>158</v>
      </c>
      <c r="I2684" s="575" t="s">
        <v>350</v>
      </c>
    </row>
    <row r="2685" spans="2:9" ht="27.75" customHeight="1" thickBot="1" x14ac:dyDescent="0.25">
      <c r="B2685" s="656"/>
      <c r="C2685" s="657"/>
      <c r="D2685" s="658"/>
      <c r="E2685" s="658"/>
      <c r="F2685" s="572"/>
      <c r="G2685" s="574"/>
      <c r="H2685" s="572"/>
      <c r="I2685" s="576"/>
    </row>
    <row r="2686" spans="2:9" ht="15" thickBot="1" x14ac:dyDescent="0.25">
      <c r="B2686" s="48" t="s">
        <v>90</v>
      </c>
      <c r="C2686" s="49" t="s">
        <v>91</v>
      </c>
      <c r="D2686" s="49" t="s">
        <v>92</v>
      </c>
      <c r="E2686" s="49" t="s">
        <v>2</v>
      </c>
      <c r="F2686" s="49" t="s">
        <v>93</v>
      </c>
      <c r="G2686" s="49" t="s">
        <v>94</v>
      </c>
      <c r="H2686" s="49" t="s">
        <v>95</v>
      </c>
      <c r="I2686" s="50" t="s">
        <v>96</v>
      </c>
    </row>
    <row r="2687" spans="2:9" x14ac:dyDescent="0.2">
      <c r="B2687" s="51">
        <v>1</v>
      </c>
      <c r="C2687" s="52" t="s">
        <v>219</v>
      </c>
      <c r="D2687" s="53" t="s">
        <v>144</v>
      </c>
      <c r="E2687" s="100">
        <v>0.3</v>
      </c>
      <c r="F2687" s="126">
        <v>0.05</v>
      </c>
      <c r="G2687" s="56">
        <v>11424.761904761899</v>
      </c>
      <c r="H2687" s="57">
        <f t="shared" ref="H2687:H2694" si="130">(E2687*G2687)+(E2687*G2687*F2687)</f>
        <v>3598.7999999999984</v>
      </c>
      <c r="I2687" s="580">
        <f>SUM(H2687:H2694)</f>
        <v>3598.7999999999984</v>
      </c>
    </row>
    <row r="2688" spans="2:9" x14ac:dyDescent="0.2">
      <c r="B2688" s="51">
        <v>2</v>
      </c>
      <c r="C2688" s="52"/>
      <c r="D2688" s="58"/>
      <c r="E2688" s="105"/>
      <c r="F2688" s="126"/>
      <c r="G2688" s="113"/>
      <c r="H2688" s="57">
        <f t="shared" si="130"/>
        <v>0</v>
      </c>
      <c r="I2688" s="580"/>
    </row>
    <row r="2689" spans="2:9" x14ac:dyDescent="0.2">
      <c r="B2689" s="51">
        <v>3</v>
      </c>
      <c r="C2689" s="52"/>
      <c r="D2689" s="58"/>
      <c r="E2689" s="105"/>
      <c r="F2689" s="126"/>
      <c r="G2689" s="113"/>
      <c r="H2689" s="57">
        <f t="shared" si="130"/>
        <v>0</v>
      </c>
      <c r="I2689" s="580"/>
    </row>
    <row r="2690" spans="2:9" x14ac:dyDescent="0.2">
      <c r="B2690" s="51">
        <v>4</v>
      </c>
      <c r="C2690" s="52"/>
      <c r="D2690" s="58"/>
      <c r="E2690" s="105"/>
      <c r="F2690" s="126"/>
      <c r="G2690" s="56"/>
      <c r="H2690" s="57">
        <f t="shared" si="130"/>
        <v>0</v>
      </c>
      <c r="I2690" s="580"/>
    </row>
    <row r="2691" spans="2:9" x14ac:dyDescent="0.2">
      <c r="B2691" s="51">
        <v>5</v>
      </c>
      <c r="C2691" s="52"/>
      <c r="D2691" s="58"/>
      <c r="E2691" s="105"/>
      <c r="F2691" s="126"/>
      <c r="G2691" s="56"/>
      <c r="H2691" s="57">
        <f t="shared" si="130"/>
        <v>0</v>
      </c>
      <c r="I2691" s="580"/>
    </row>
    <row r="2692" spans="2:9" x14ac:dyDescent="0.2">
      <c r="B2692" s="51">
        <v>6</v>
      </c>
      <c r="C2692" s="52"/>
      <c r="D2692" s="58"/>
      <c r="E2692" s="105"/>
      <c r="F2692" s="126"/>
      <c r="G2692" s="56"/>
      <c r="H2692" s="57">
        <f t="shared" si="130"/>
        <v>0</v>
      </c>
      <c r="I2692" s="580"/>
    </row>
    <row r="2693" spans="2:9" x14ac:dyDescent="0.2">
      <c r="B2693" s="51">
        <v>7</v>
      </c>
      <c r="C2693" s="52"/>
      <c r="D2693" s="58"/>
      <c r="E2693" s="105"/>
      <c r="F2693" s="129"/>
      <c r="G2693" s="56"/>
      <c r="H2693" s="57">
        <f t="shared" si="130"/>
        <v>0</v>
      </c>
      <c r="I2693" s="580"/>
    </row>
    <row r="2694" spans="2:9" ht="15" thickBot="1" x14ac:dyDescent="0.25">
      <c r="B2694" s="51">
        <v>8</v>
      </c>
      <c r="C2694" s="52"/>
      <c r="D2694" s="58"/>
      <c r="E2694" s="105"/>
      <c r="F2694" s="129"/>
      <c r="G2694" s="56"/>
      <c r="H2694" s="57">
        <f t="shared" si="130"/>
        <v>0</v>
      </c>
      <c r="I2694" s="580"/>
    </row>
    <row r="2695" spans="2:9" ht="15" thickBot="1" x14ac:dyDescent="0.25">
      <c r="B2695" s="61" t="s">
        <v>90</v>
      </c>
      <c r="C2695" s="61" t="s">
        <v>97</v>
      </c>
      <c r="D2695" s="61" t="s">
        <v>92</v>
      </c>
      <c r="E2695" s="582" t="s">
        <v>2</v>
      </c>
      <c r="F2695" s="668"/>
      <c r="G2695" s="61" t="s">
        <v>98</v>
      </c>
      <c r="H2695" s="61" t="s">
        <v>99</v>
      </c>
      <c r="I2695" s="61" t="s">
        <v>96</v>
      </c>
    </row>
    <row r="2696" spans="2:9" ht="36" x14ac:dyDescent="0.2">
      <c r="B2696" s="51">
        <v>1</v>
      </c>
      <c r="C2696" s="52" t="s">
        <v>351</v>
      </c>
      <c r="D2696" s="53" t="s">
        <v>101</v>
      </c>
      <c r="E2696" s="669">
        <v>0.75683428571428568</v>
      </c>
      <c r="F2696" s="670"/>
      <c r="G2696" s="62">
        <v>31550</v>
      </c>
      <c r="H2696" s="63">
        <f>G2696*E2696</f>
        <v>23878.121714285713</v>
      </c>
      <c r="I2696" s="579">
        <f>SUM(H2696:H2697)</f>
        <v>23878.121714285713</v>
      </c>
    </row>
    <row r="2697" spans="2:9" ht="15" thickBot="1" x14ac:dyDescent="0.25">
      <c r="B2697" s="64">
        <v>2</v>
      </c>
      <c r="C2697" s="65" t="s">
        <v>102</v>
      </c>
      <c r="D2697" s="66"/>
      <c r="E2697" s="671"/>
      <c r="F2697" s="672"/>
      <c r="G2697" s="67"/>
      <c r="H2697" s="68">
        <f>G2697*E2697</f>
        <v>0</v>
      </c>
      <c r="I2697" s="580"/>
    </row>
    <row r="2698" spans="2:9" ht="15" thickBot="1" x14ac:dyDescent="0.25">
      <c r="B2698" s="61" t="s">
        <v>90</v>
      </c>
      <c r="C2698" s="61" t="s">
        <v>103</v>
      </c>
      <c r="D2698" s="165" t="s">
        <v>92</v>
      </c>
      <c r="E2698" s="586" t="s">
        <v>2</v>
      </c>
      <c r="F2698" s="673"/>
      <c r="G2698" s="168" t="s">
        <v>94</v>
      </c>
      <c r="H2698" s="61" t="s">
        <v>95</v>
      </c>
      <c r="I2698" s="61" t="s">
        <v>96</v>
      </c>
    </row>
    <row r="2699" spans="2:9" ht="23.45" customHeight="1" thickBot="1" x14ac:dyDescent="0.25">
      <c r="B2699" s="51">
        <v>1</v>
      </c>
      <c r="C2699" s="52" t="s">
        <v>104</v>
      </c>
      <c r="D2699" s="53" t="s">
        <v>352</v>
      </c>
      <c r="E2699" s="588">
        <v>0.05</v>
      </c>
      <c r="F2699" s="589"/>
      <c r="G2699" s="57">
        <f>I2696</f>
        <v>23878.121714285713</v>
      </c>
      <c r="H2699" s="71">
        <f>E2699*G2699</f>
        <v>1193.9060857142856</v>
      </c>
      <c r="I2699" s="579">
        <f>SUM(H2699:H2701)</f>
        <v>1193.9060857142856</v>
      </c>
    </row>
    <row r="2700" spans="2:9" ht="15.75" thickBot="1" x14ac:dyDescent="0.25">
      <c r="B2700" s="64">
        <v>2</v>
      </c>
      <c r="C2700" s="72"/>
      <c r="D2700" s="58"/>
      <c r="E2700" s="588"/>
      <c r="F2700" s="589"/>
      <c r="G2700" s="57"/>
      <c r="H2700" s="71"/>
      <c r="I2700" s="580"/>
    </row>
    <row r="2701" spans="2:9" ht="15.75" thickBot="1" x14ac:dyDescent="0.25">
      <c r="B2701" s="64">
        <v>3</v>
      </c>
      <c r="C2701" s="74"/>
      <c r="D2701" s="58"/>
      <c r="E2701" s="590"/>
      <c r="F2701" s="591"/>
      <c r="G2701" s="75"/>
      <c r="H2701" s="71"/>
      <c r="I2701" s="580"/>
    </row>
    <row r="2702" spans="2:9" ht="15.75" thickBot="1" x14ac:dyDescent="0.25">
      <c r="B2702" s="61" t="s">
        <v>90</v>
      </c>
      <c r="C2702" s="61" t="s">
        <v>106</v>
      </c>
      <c r="D2702" s="61" t="s">
        <v>92</v>
      </c>
      <c r="E2702" s="582" t="s">
        <v>2</v>
      </c>
      <c r="F2702" s="583"/>
      <c r="G2702" s="61" t="s">
        <v>94</v>
      </c>
      <c r="H2702" s="61" t="s">
        <v>99</v>
      </c>
      <c r="I2702" s="61" t="s">
        <v>96</v>
      </c>
    </row>
    <row r="2703" spans="2:9" x14ac:dyDescent="0.2">
      <c r="B2703" s="51">
        <v>1</v>
      </c>
      <c r="C2703" s="52"/>
      <c r="D2703" s="53"/>
      <c r="E2703" s="577"/>
      <c r="F2703" s="578"/>
      <c r="G2703" s="62"/>
      <c r="H2703" s="63">
        <f>G2703*E2703</f>
        <v>0</v>
      </c>
      <c r="I2703" s="579">
        <f>SUM(H2703:H2704)</f>
        <v>0</v>
      </c>
    </row>
    <row r="2704" spans="2:9" ht="15" thickBot="1" x14ac:dyDescent="0.25">
      <c r="B2704" s="64">
        <v>2</v>
      </c>
      <c r="C2704" s="65" t="s">
        <v>102</v>
      </c>
      <c r="D2704" s="66"/>
      <c r="E2704" s="581"/>
      <c r="F2704" s="581"/>
      <c r="G2704" s="67"/>
      <c r="H2704" s="68">
        <f>G2704*E2704</f>
        <v>0</v>
      </c>
      <c r="I2704" s="580"/>
    </row>
    <row r="2705" spans="2:9" ht="15.75" thickBot="1" x14ac:dyDescent="0.25">
      <c r="B2705" s="76"/>
      <c r="C2705" s="77" t="s">
        <v>109</v>
      </c>
      <c r="D2705" s="78"/>
      <c r="E2705" s="592"/>
      <c r="F2705" s="593"/>
      <c r="G2705" s="79"/>
      <c r="H2705" s="80" t="s">
        <v>102</v>
      </c>
      <c r="I2705" s="81">
        <f>I2687+I2696+I2699+I2703</f>
        <v>28670.827799999999</v>
      </c>
    </row>
    <row r="2706" spans="2:9" x14ac:dyDescent="0.2">
      <c r="B2706" s="82"/>
      <c r="C2706" s="83"/>
      <c r="D2706" s="84"/>
      <c r="E2706" s="84" t="s">
        <v>110</v>
      </c>
      <c r="F2706" s="84"/>
      <c r="G2706" s="85"/>
      <c r="H2706" s="86"/>
      <c r="I2706" s="87"/>
    </row>
    <row r="2707" spans="2:9" x14ac:dyDescent="0.2">
      <c r="B2707" s="88"/>
      <c r="C2707" s="89"/>
      <c r="D2707" s="166"/>
      <c r="E2707" s="166"/>
      <c r="F2707" s="166"/>
      <c r="G2707" s="166"/>
      <c r="H2707" s="45"/>
      <c r="I2707" s="90"/>
    </row>
    <row r="2708" spans="2:9" x14ac:dyDescent="0.2">
      <c r="B2708" s="88"/>
      <c r="C2708" s="91"/>
      <c r="D2708" s="45"/>
      <c r="E2708" s="45"/>
      <c r="F2708" s="166"/>
      <c r="G2708" s="166"/>
      <c r="H2708" s="45"/>
      <c r="I2708" s="92"/>
    </row>
    <row r="2709" spans="2:9" x14ac:dyDescent="0.2">
      <c r="B2709" s="93"/>
      <c r="C2709" s="166"/>
      <c r="D2709" s="45"/>
      <c r="E2709" s="45"/>
      <c r="F2709" s="594" t="s">
        <v>111</v>
      </c>
      <c r="G2709" s="594"/>
      <c r="H2709" s="594"/>
      <c r="I2709" s="94"/>
    </row>
    <row r="2710" spans="2:9" x14ac:dyDescent="0.2">
      <c r="B2710" s="93"/>
      <c r="C2710" s="95"/>
      <c r="D2710" s="45"/>
      <c r="E2710" s="45"/>
      <c r="F2710" s="95"/>
      <c r="G2710" s="95"/>
      <c r="H2710" s="95"/>
      <c r="I2710" s="92"/>
    </row>
    <row r="2711" spans="2:9" ht="15.75" thickBot="1" x14ac:dyDescent="0.25">
      <c r="B2711" s="96"/>
      <c r="C2711" s="97" t="s">
        <v>112</v>
      </c>
      <c r="D2711" s="97"/>
      <c r="E2711" s="97"/>
      <c r="F2711" s="595" t="s">
        <v>113</v>
      </c>
      <c r="G2711" s="596"/>
      <c r="H2711" s="596"/>
      <c r="I2711" s="98"/>
    </row>
    <row r="2713" spans="2:9" ht="15" thickBot="1" x14ac:dyDescent="0.25"/>
    <row r="2714" spans="2:9" ht="15.75" x14ac:dyDescent="0.2">
      <c r="B2714" s="130"/>
      <c r="C2714" s="131"/>
      <c r="D2714" s="659" t="s">
        <v>0</v>
      </c>
      <c r="E2714" s="660"/>
      <c r="F2714" s="660"/>
      <c r="G2714" s="660"/>
      <c r="H2714" s="660"/>
      <c r="I2714" s="661"/>
    </row>
    <row r="2715" spans="2:9" ht="15.75" x14ac:dyDescent="0.2">
      <c r="B2715" s="132"/>
      <c r="C2715" s="34"/>
      <c r="D2715" s="558"/>
      <c r="E2715" s="662"/>
      <c r="F2715" s="662"/>
      <c r="G2715" s="662"/>
      <c r="H2715" s="662"/>
      <c r="I2715" s="663"/>
    </row>
    <row r="2716" spans="2:9" ht="15.75" x14ac:dyDescent="0.2">
      <c r="B2716" s="132"/>
      <c r="C2716" s="34"/>
      <c r="D2716" s="558"/>
      <c r="E2716" s="664"/>
      <c r="F2716" s="664"/>
      <c r="G2716" s="664"/>
      <c r="H2716" s="664"/>
      <c r="I2716" s="663"/>
    </row>
    <row r="2717" spans="2:9" ht="15.75" x14ac:dyDescent="0.2">
      <c r="B2717" s="132"/>
      <c r="C2717" s="34"/>
      <c r="D2717" s="35" t="s">
        <v>81</v>
      </c>
      <c r="E2717" s="125"/>
      <c r="F2717" s="125"/>
      <c r="G2717" s="125"/>
      <c r="H2717" s="125"/>
      <c r="I2717" s="133"/>
    </row>
    <row r="2718" spans="2:9" ht="15.75" x14ac:dyDescent="0.2">
      <c r="B2718" s="132"/>
      <c r="C2718" s="34"/>
      <c r="D2718" s="35" t="s">
        <v>82</v>
      </c>
      <c r="E2718" s="125"/>
      <c r="F2718" s="125"/>
      <c r="G2718" s="125"/>
      <c r="H2718" s="125"/>
      <c r="I2718" s="133"/>
    </row>
    <row r="2719" spans="2:9" ht="21" thickBot="1" x14ac:dyDescent="0.25">
      <c r="B2719" s="134"/>
      <c r="C2719" s="38"/>
      <c r="D2719" s="39" t="s">
        <v>83</v>
      </c>
      <c r="E2719" s="40"/>
      <c r="F2719" s="40"/>
      <c r="G2719" s="40"/>
      <c r="H2719" s="40"/>
      <c r="I2719" s="135"/>
    </row>
    <row r="2720" spans="2:9" ht="15" x14ac:dyDescent="0.25">
      <c r="B2720" s="136" t="s">
        <v>84</v>
      </c>
      <c r="C2720" s="118">
        <v>3.27</v>
      </c>
      <c r="D2720" s="166"/>
      <c r="E2720" s="166"/>
      <c r="F2720" s="166"/>
      <c r="G2720" s="166"/>
      <c r="H2720" s="45"/>
      <c r="I2720" s="137"/>
    </row>
    <row r="2721" spans="2:9" ht="15" thickBot="1" x14ac:dyDescent="0.25">
      <c r="B2721" s="138" t="s">
        <v>85</v>
      </c>
      <c r="C2721" s="562" t="s">
        <v>304</v>
      </c>
      <c r="D2721" s="562"/>
      <c r="E2721" s="562"/>
      <c r="F2721" s="562"/>
      <c r="G2721" s="562"/>
      <c r="H2721" s="562"/>
      <c r="I2721" s="665"/>
    </row>
    <row r="2722" spans="2:9" ht="15.75" thickBot="1" x14ac:dyDescent="0.25">
      <c r="B2722" s="666" t="s">
        <v>86</v>
      </c>
      <c r="C2722" s="556"/>
      <c r="D2722" s="556"/>
      <c r="E2722" s="556"/>
      <c r="F2722" s="556"/>
      <c r="G2722" s="556"/>
      <c r="H2722" s="556"/>
      <c r="I2722" s="667"/>
    </row>
    <row r="2723" spans="2:9" x14ac:dyDescent="0.2">
      <c r="B2723" s="655" t="s">
        <v>87</v>
      </c>
      <c r="C2723" s="567" t="s">
        <v>347</v>
      </c>
      <c r="D2723" s="568"/>
      <c r="E2723" s="568"/>
      <c r="F2723" s="571" t="s">
        <v>88</v>
      </c>
      <c r="G2723" s="573" t="s">
        <v>72</v>
      </c>
      <c r="H2723" s="571" t="s">
        <v>158</v>
      </c>
      <c r="I2723" s="575" t="s">
        <v>350</v>
      </c>
    </row>
    <row r="2724" spans="2:9" ht="15" thickBot="1" x14ac:dyDescent="0.25">
      <c r="B2724" s="656"/>
      <c r="C2724" s="657"/>
      <c r="D2724" s="658"/>
      <c r="E2724" s="658"/>
      <c r="F2724" s="572"/>
      <c r="G2724" s="574"/>
      <c r="H2724" s="572"/>
      <c r="I2724" s="576"/>
    </row>
    <row r="2725" spans="2:9" ht="15" thickBot="1" x14ac:dyDescent="0.25">
      <c r="B2725" s="48" t="s">
        <v>90</v>
      </c>
      <c r="C2725" s="49" t="s">
        <v>91</v>
      </c>
      <c r="D2725" s="49" t="s">
        <v>92</v>
      </c>
      <c r="E2725" s="49" t="s">
        <v>2</v>
      </c>
      <c r="F2725" s="49" t="s">
        <v>93</v>
      </c>
      <c r="G2725" s="49" t="s">
        <v>94</v>
      </c>
      <c r="H2725" s="49" t="s">
        <v>95</v>
      </c>
      <c r="I2725" s="50" t="s">
        <v>96</v>
      </c>
    </row>
    <row r="2726" spans="2:9" x14ac:dyDescent="0.2">
      <c r="B2726" s="51">
        <v>1</v>
      </c>
      <c r="C2726" s="52"/>
      <c r="D2726" s="53"/>
      <c r="E2726" s="100"/>
      <c r="F2726" s="126"/>
      <c r="G2726" s="56"/>
      <c r="H2726" s="57">
        <f t="shared" ref="H2726:H2733" si="131">(E2726*G2726)+(E2726*G2726*F2726)</f>
        <v>0</v>
      </c>
      <c r="I2726" s="580">
        <f>SUM(H2726:H2733)</f>
        <v>0</v>
      </c>
    </row>
    <row r="2727" spans="2:9" x14ac:dyDescent="0.2">
      <c r="B2727" s="51">
        <v>2</v>
      </c>
      <c r="C2727" s="52"/>
      <c r="D2727" s="58"/>
      <c r="E2727" s="105"/>
      <c r="F2727" s="126"/>
      <c r="G2727" s="113"/>
      <c r="H2727" s="57">
        <f t="shared" si="131"/>
        <v>0</v>
      </c>
      <c r="I2727" s="580"/>
    </row>
    <row r="2728" spans="2:9" x14ac:dyDescent="0.2">
      <c r="B2728" s="51">
        <v>3</v>
      </c>
      <c r="C2728" s="52"/>
      <c r="D2728" s="58"/>
      <c r="E2728" s="105"/>
      <c r="F2728" s="126"/>
      <c r="G2728" s="113"/>
      <c r="H2728" s="57">
        <f t="shared" si="131"/>
        <v>0</v>
      </c>
      <c r="I2728" s="580"/>
    </row>
    <row r="2729" spans="2:9" x14ac:dyDescent="0.2">
      <c r="B2729" s="51">
        <v>4</v>
      </c>
      <c r="C2729" s="52"/>
      <c r="D2729" s="58"/>
      <c r="E2729" s="105"/>
      <c r="F2729" s="126"/>
      <c r="G2729" s="56"/>
      <c r="H2729" s="57">
        <f t="shared" si="131"/>
        <v>0</v>
      </c>
      <c r="I2729" s="580"/>
    </row>
    <row r="2730" spans="2:9" x14ac:dyDescent="0.2">
      <c r="B2730" s="51">
        <v>5</v>
      </c>
      <c r="C2730" s="52"/>
      <c r="D2730" s="58"/>
      <c r="E2730" s="105"/>
      <c r="F2730" s="126"/>
      <c r="G2730" s="56"/>
      <c r="H2730" s="57">
        <f t="shared" si="131"/>
        <v>0</v>
      </c>
      <c r="I2730" s="580"/>
    </row>
    <row r="2731" spans="2:9" x14ac:dyDescent="0.2">
      <c r="B2731" s="51">
        <v>6</v>
      </c>
      <c r="C2731" s="52"/>
      <c r="D2731" s="58"/>
      <c r="E2731" s="105"/>
      <c r="F2731" s="126"/>
      <c r="G2731" s="56"/>
      <c r="H2731" s="57">
        <f t="shared" si="131"/>
        <v>0</v>
      </c>
      <c r="I2731" s="580"/>
    </row>
    <row r="2732" spans="2:9" x14ac:dyDescent="0.2">
      <c r="B2732" s="51">
        <v>7</v>
      </c>
      <c r="C2732" s="52"/>
      <c r="D2732" s="58"/>
      <c r="E2732" s="105"/>
      <c r="F2732" s="129"/>
      <c r="G2732" s="56"/>
      <c r="H2732" s="57">
        <f t="shared" si="131"/>
        <v>0</v>
      </c>
      <c r="I2732" s="580"/>
    </row>
    <row r="2733" spans="2:9" ht="15" thickBot="1" x14ac:dyDescent="0.25">
      <c r="B2733" s="51">
        <v>8</v>
      </c>
      <c r="C2733" s="52"/>
      <c r="D2733" s="58"/>
      <c r="E2733" s="105"/>
      <c r="F2733" s="129"/>
      <c r="G2733" s="56"/>
      <c r="H2733" s="57">
        <f t="shared" si="131"/>
        <v>0</v>
      </c>
      <c r="I2733" s="580"/>
    </row>
    <row r="2734" spans="2:9" ht="27" customHeight="1" thickBot="1" x14ac:dyDescent="0.25">
      <c r="B2734" s="61" t="s">
        <v>90</v>
      </c>
      <c r="C2734" s="61" t="s">
        <v>97</v>
      </c>
      <c r="D2734" s="61" t="s">
        <v>92</v>
      </c>
      <c r="E2734" s="582" t="s">
        <v>2</v>
      </c>
      <c r="F2734" s="583"/>
      <c r="G2734" s="61" t="s">
        <v>98</v>
      </c>
      <c r="H2734" s="61" t="s">
        <v>99</v>
      </c>
      <c r="I2734" s="61" t="s">
        <v>96</v>
      </c>
    </row>
    <row r="2735" spans="2:9" ht="36" x14ac:dyDescent="0.2">
      <c r="B2735" s="51">
        <v>1</v>
      </c>
      <c r="C2735" s="52" t="s">
        <v>100</v>
      </c>
      <c r="D2735" s="53" t="s">
        <v>101</v>
      </c>
      <c r="E2735" s="584">
        <v>5.2169714285714281</v>
      </c>
      <c r="F2735" s="585"/>
      <c r="G2735" s="62">
        <v>28682</v>
      </c>
      <c r="H2735" s="63">
        <f>G2735*E2735</f>
        <v>149633.1745142857</v>
      </c>
      <c r="I2735" s="579">
        <f>SUM(H2735:H2736)</f>
        <v>149633.1745142857</v>
      </c>
    </row>
    <row r="2736" spans="2:9" ht="15" thickBot="1" x14ac:dyDescent="0.25">
      <c r="B2736" s="64">
        <v>2</v>
      </c>
      <c r="C2736" s="65" t="s">
        <v>102</v>
      </c>
      <c r="D2736" s="66"/>
      <c r="E2736" s="581"/>
      <c r="F2736" s="581"/>
      <c r="G2736" s="67"/>
      <c r="H2736" s="68">
        <f>G2736*E2736</f>
        <v>0</v>
      </c>
      <c r="I2736" s="580"/>
    </row>
    <row r="2737" spans="2:9" ht="15.75" thickBot="1" x14ac:dyDescent="0.25">
      <c r="B2737" s="61" t="s">
        <v>90</v>
      </c>
      <c r="C2737" s="61" t="s">
        <v>103</v>
      </c>
      <c r="D2737" s="165" t="s">
        <v>92</v>
      </c>
      <c r="E2737" s="586" t="s">
        <v>2</v>
      </c>
      <c r="F2737" s="587"/>
      <c r="G2737" s="168" t="s">
        <v>94</v>
      </c>
      <c r="H2737" s="61" t="s">
        <v>95</v>
      </c>
      <c r="I2737" s="61" t="s">
        <v>96</v>
      </c>
    </row>
    <row r="2738" spans="2:9" ht="23.45" customHeight="1" thickBot="1" x14ac:dyDescent="0.25">
      <c r="B2738" s="51">
        <v>1</v>
      </c>
      <c r="C2738" s="52" t="s">
        <v>104</v>
      </c>
      <c r="D2738" s="53" t="s">
        <v>352</v>
      </c>
      <c r="E2738" s="588">
        <v>0.05</v>
      </c>
      <c r="F2738" s="589"/>
      <c r="G2738" s="57">
        <f>I2735</f>
        <v>149633.1745142857</v>
      </c>
      <c r="H2738" s="71">
        <f>E2738*G2738</f>
        <v>7481.6587257142855</v>
      </c>
      <c r="I2738" s="579">
        <f>SUM(H2738:H2740)</f>
        <v>7481.6587257142855</v>
      </c>
    </row>
    <row r="2739" spans="2:9" ht="15.75" thickBot="1" x14ac:dyDescent="0.25">
      <c r="B2739" s="64">
        <v>2</v>
      </c>
      <c r="C2739" s="72"/>
      <c r="D2739" s="58"/>
      <c r="E2739" s="588"/>
      <c r="F2739" s="589"/>
      <c r="G2739" s="57"/>
      <c r="H2739" s="71"/>
      <c r="I2739" s="580"/>
    </row>
    <row r="2740" spans="2:9" ht="15.75" thickBot="1" x14ac:dyDescent="0.25">
      <c r="B2740" s="64">
        <v>3</v>
      </c>
      <c r="C2740" s="74"/>
      <c r="D2740" s="58"/>
      <c r="E2740" s="590"/>
      <c r="F2740" s="591"/>
      <c r="G2740" s="75"/>
      <c r="H2740" s="71"/>
      <c r="I2740" s="580"/>
    </row>
    <row r="2741" spans="2:9" ht="15.75" thickBot="1" x14ac:dyDescent="0.25">
      <c r="B2741" s="61" t="s">
        <v>90</v>
      </c>
      <c r="C2741" s="61" t="s">
        <v>106</v>
      </c>
      <c r="D2741" s="61" t="s">
        <v>92</v>
      </c>
      <c r="E2741" s="582" t="s">
        <v>2</v>
      </c>
      <c r="F2741" s="583"/>
      <c r="G2741" s="61" t="s">
        <v>94</v>
      </c>
      <c r="H2741" s="61" t="s">
        <v>99</v>
      </c>
      <c r="I2741" s="61" t="s">
        <v>96</v>
      </c>
    </row>
    <row r="2742" spans="2:9" x14ac:dyDescent="0.2">
      <c r="B2742" s="51">
        <v>1</v>
      </c>
      <c r="C2742" s="52" t="s">
        <v>440</v>
      </c>
      <c r="D2742" s="53" t="s">
        <v>108</v>
      </c>
      <c r="E2742" s="584">
        <v>4</v>
      </c>
      <c r="F2742" s="585"/>
      <c r="G2742" s="62">
        <v>350000</v>
      </c>
      <c r="H2742" s="63">
        <f>G2742*E2742</f>
        <v>1400000</v>
      </c>
      <c r="I2742" s="579">
        <f>SUM(H2742:H2743)</f>
        <v>1400000</v>
      </c>
    </row>
    <row r="2743" spans="2:9" ht="15" thickBot="1" x14ac:dyDescent="0.25">
      <c r="B2743" s="64">
        <v>2</v>
      </c>
      <c r="C2743" s="65" t="s">
        <v>102</v>
      </c>
      <c r="D2743" s="66"/>
      <c r="E2743" s="581"/>
      <c r="F2743" s="581"/>
      <c r="G2743" s="67"/>
      <c r="H2743" s="68">
        <f>G2743*E2743</f>
        <v>0</v>
      </c>
      <c r="I2743" s="580"/>
    </row>
    <row r="2744" spans="2:9" ht="15.75" thickBot="1" x14ac:dyDescent="0.25">
      <c r="B2744" s="76"/>
      <c r="C2744" s="77" t="s">
        <v>109</v>
      </c>
      <c r="D2744" s="78"/>
      <c r="E2744" s="592"/>
      <c r="F2744" s="593"/>
      <c r="G2744" s="79"/>
      <c r="H2744" s="80" t="s">
        <v>102</v>
      </c>
      <c r="I2744" s="81">
        <f>I2726+I2735+I2738+I2742</f>
        <v>1557114.8332400001</v>
      </c>
    </row>
    <row r="2745" spans="2:9" x14ac:dyDescent="0.2">
      <c r="B2745" s="82"/>
      <c r="C2745" s="83"/>
      <c r="D2745" s="84"/>
      <c r="E2745" s="84" t="s">
        <v>110</v>
      </c>
      <c r="F2745" s="84"/>
      <c r="G2745" s="85"/>
      <c r="H2745" s="86"/>
      <c r="I2745" s="87"/>
    </row>
    <row r="2746" spans="2:9" x14ac:dyDescent="0.2">
      <c r="B2746" s="88"/>
      <c r="C2746" s="89"/>
      <c r="D2746" s="166"/>
      <c r="E2746" s="166"/>
      <c r="F2746" s="166"/>
      <c r="G2746" s="166"/>
      <c r="H2746" s="45"/>
      <c r="I2746" s="90"/>
    </row>
    <row r="2747" spans="2:9" x14ac:dyDescent="0.2">
      <c r="B2747" s="88"/>
      <c r="C2747" s="91"/>
      <c r="D2747" s="45"/>
      <c r="E2747" s="45"/>
      <c r="F2747" s="166"/>
      <c r="G2747" s="166"/>
      <c r="H2747" s="45"/>
      <c r="I2747" s="92"/>
    </row>
    <row r="2748" spans="2:9" x14ac:dyDescent="0.2">
      <c r="B2748" s="93"/>
      <c r="C2748" s="166"/>
      <c r="D2748" s="45"/>
      <c r="E2748" s="45"/>
      <c r="F2748" s="594" t="s">
        <v>111</v>
      </c>
      <c r="G2748" s="594"/>
      <c r="H2748" s="594"/>
      <c r="I2748" s="94"/>
    </row>
    <row r="2749" spans="2:9" x14ac:dyDescent="0.2">
      <c r="B2749" s="93"/>
      <c r="C2749" s="95"/>
      <c r="D2749" s="45"/>
      <c r="E2749" s="45"/>
      <c r="F2749" s="95"/>
      <c r="G2749" s="95"/>
      <c r="H2749" s="95"/>
      <c r="I2749" s="92"/>
    </row>
    <row r="2750" spans="2:9" ht="15.75" thickBot="1" x14ac:dyDescent="0.25">
      <c r="B2750" s="96"/>
      <c r="C2750" s="97" t="s">
        <v>112</v>
      </c>
      <c r="D2750" s="97"/>
      <c r="E2750" s="97"/>
      <c r="F2750" s="595" t="s">
        <v>113</v>
      </c>
      <c r="G2750" s="596"/>
      <c r="H2750" s="596"/>
      <c r="I2750" s="98"/>
    </row>
  </sheetData>
  <mergeCells count="1794">
    <mergeCell ref="E27:F27"/>
    <mergeCell ref="I27:I29"/>
    <mergeCell ref="E28:F28"/>
    <mergeCell ref="E29:F29"/>
    <mergeCell ref="E30:F30"/>
    <mergeCell ref="E31:F31"/>
    <mergeCell ref="I31:I32"/>
    <mergeCell ref="E32:F32"/>
    <mergeCell ref="I15:I22"/>
    <mergeCell ref="E23:F23"/>
    <mergeCell ref="E24:F24"/>
    <mergeCell ref="I24:I25"/>
    <mergeCell ref="E25:F25"/>
    <mergeCell ref="E26:F26"/>
    <mergeCell ref="D3:I5"/>
    <mergeCell ref="C10:I10"/>
    <mergeCell ref="B11:I11"/>
    <mergeCell ref="B12:B13"/>
    <mergeCell ref="C12:E13"/>
    <mergeCell ref="F12:F13"/>
    <mergeCell ref="G12:G13"/>
    <mergeCell ref="H12:H13"/>
    <mergeCell ref="I12:I13"/>
    <mergeCell ref="I54:I61"/>
    <mergeCell ref="E62:F62"/>
    <mergeCell ref="E63:F63"/>
    <mergeCell ref="I63:I64"/>
    <mergeCell ref="E64:F64"/>
    <mergeCell ref="E65:F65"/>
    <mergeCell ref="B51:B52"/>
    <mergeCell ref="C51:E52"/>
    <mergeCell ref="F51:F52"/>
    <mergeCell ref="G51:G52"/>
    <mergeCell ref="H51:H52"/>
    <mergeCell ref="I51:I52"/>
    <mergeCell ref="E33:F33"/>
    <mergeCell ref="F37:H37"/>
    <mergeCell ref="F39:H39"/>
    <mergeCell ref="D42:I44"/>
    <mergeCell ref="C49:I49"/>
    <mergeCell ref="B50:I50"/>
    <mergeCell ref="B90:B91"/>
    <mergeCell ref="C90:E91"/>
    <mergeCell ref="F90:F91"/>
    <mergeCell ref="G90:G91"/>
    <mergeCell ref="H90:H91"/>
    <mergeCell ref="I90:I91"/>
    <mergeCell ref="E72:F72"/>
    <mergeCell ref="F76:H76"/>
    <mergeCell ref="F78:H78"/>
    <mergeCell ref="D81:I83"/>
    <mergeCell ref="C88:I88"/>
    <mergeCell ref="B89:I89"/>
    <mergeCell ref="E66:F66"/>
    <mergeCell ref="I66:I68"/>
    <mergeCell ref="E67:F67"/>
    <mergeCell ref="E68:F68"/>
    <mergeCell ref="E69:F69"/>
    <mergeCell ref="E70:F70"/>
    <mergeCell ref="I70:I71"/>
    <mergeCell ref="E71:F71"/>
    <mergeCell ref="E111:F111"/>
    <mergeCell ref="F115:H115"/>
    <mergeCell ref="F117:H117"/>
    <mergeCell ref="D120:I122"/>
    <mergeCell ref="C127:I127"/>
    <mergeCell ref="B128:I128"/>
    <mergeCell ref="E105:F105"/>
    <mergeCell ref="I105:I107"/>
    <mergeCell ref="E106:F106"/>
    <mergeCell ref="E107:F107"/>
    <mergeCell ref="E108:F108"/>
    <mergeCell ref="E109:F109"/>
    <mergeCell ref="I109:I110"/>
    <mergeCell ref="E110:F110"/>
    <mergeCell ref="I93:I100"/>
    <mergeCell ref="E101:F101"/>
    <mergeCell ref="E102:F102"/>
    <mergeCell ref="I102:I103"/>
    <mergeCell ref="E103:F103"/>
    <mergeCell ref="E104:F104"/>
    <mergeCell ref="E144:F144"/>
    <mergeCell ref="I144:I146"/>
    <mergeCell ref="E145:F145"/>
    <mergeCell ref="E146:F146"/>
    <mergeCell ref="E147:F147"/>
    <mergeCell ref="E148:F148"/>
    <mergeCell ref="I148:I149"/>
    <mergeCell ref="E149:F149"/>
    <mergeCell ref="I132:I139"/>
    <mergeCell ref="E140:F140"/>
    <mergeCell ref="E141:F141"/>
    <mergeCell ref="I141:I142"/>
    <mergeCell ref="E142:F142"/>
    <mergeCell ref="E143:F143"/>
    <mergeCell ref="B129:B130"/>
    <mergeCell ref="C129:E130"/>
    <mergeCell ref="F129:F130"/>
    <mergeCell ref="G129:G130"/>
    <mergeCell ref="H129:H130"/>
    <mergeCell ref="I129:I130"/>
    <mergeCell ref="I171:I177"/>
    <mergeCell ref="E178:F178"/>
    <mergeCell ref="E179:F179"/>
    <mergeCell ref="I179:I180"/>
    <mergeCell ref="E180:F180"/>
    <mergeCell ref="E181:F181"/>
    <mergeCell ref="B168:B169"/>
    <mergeCell ref="C168:E169"/>
    <mergeCell ref="F168:F169"/>
    <mergeCell ref="G168:G169"/>
    <mergeCell ref="H168:H169"/>
    <mergeCell ref="I168:I169"/>
    <mergeCell ref="E150:F150"/>
    <mergeCell ref="F154:H154"/>
    <mergeCell ref="F156:H156"/>
    <mergeCell ref="D159:I161"/>
    <mergeCell ref="C166:I166"/>
    <mergeCell ref="B167:I167"/>
    <mergeCell ref="B206:B207"/>
    <mergeCell ref="C206:E207"/>
    <mergeCell ref="F206:F207"/>
    <mergeCell ref="G206:G207"/>
    <mergeCell ref="H206:H207"/>
    <mergeCell ref="I206:I207"/>
    <mergeCell ref="E188:F188"/>
    <mergeCell ref="F192:H192"/>
    <mergeCell ref="F194:H194"/>
    <mergeCell ref="D197:I199"/>
    <mergeCell ref="C204:I204"/>
    <mergeCell ref="B205:I205"/>
    <mergeCell ref="E182:F182"/>
    <mergeCell ref="I182:I184"/>
    <mergeCell ref="E183:F183"/>
    <mergeCell ref="E184:F184"/>
    <mergeCell ref="E185:F185"/>
    <mergeCell ref="E186:F186"/>
    <mergeCell ref="I186:I187"/>
    <mergeCell ref="E187:F187"/>
    <mergeCell ref="E227:F227"/>
    <mergeCell ref="F231:H231"/>
    <mergeCell ref="F233:H233"/>
    <mergeCell ref="D236:I238"/>
    <mergeCell ref="C243:I243"/>
    <mergeCell ref="B244:I244"/>
    <mergeCell ref="E221:F221"/>
    <mergeCell ref="I221:I223"/>
    <mergeCell ref="E222:F222"/>
    <mergeCell ref="E223:F223"/>
    <mergeCell ref="E224:F224"/>
    <mergeCell ref="E225:F225"/>
    <mergeCell ref="I225:I226"/>
    <mergeCell ref="E226:F226"/>
    <mergeCell ref="I209:I216"/>
    <mergeCell ref="E217:F217"/>
    <mergeCell ref="E218:F218"/>
    <mergeCell ref="I218:I219"/>
    <mergeCell ref="E219:F219"/>
    <mergeCell ref="E220:F220"/>
    <mergeCell ref="E260:F260"/>
    <mergeCell ref="I260:I262"/>
    <mergeCell ref="E261:F261"/>
    <mergeCell ref="E262:F262"/>
    <mergeCell ref="E263:F263"/>
    <mergeCell ref="E264:F264"/>
    <mergeCell ref="I264:I265"/>
    <mergeCell ref="E265:F265"/>
    <mergeCell ref="I248:I255"/>
    <mergeCell ref="E256:F256"/>
    <mergeCell ref="E257:F257"/>
    <mergeCell ref="I257:I258"/>
    <mergeCell ref="E258:F258"/>
    <mergeCell ref="E259:F259"/>
    <mergeCell ref="B245:B246"/>
    <mergeCell ref="C245:E246"/>
    <mergeCell ref="F245:F246"/>
    <mergeCell ref="G245:G246"/>
    <mergeCell ref="H245:H246"/>
    <mergeCell ref="I245:I246"/>
    <mergeCell ref="I287:I294"/>
    <mergeCell ref="E295:F295"/>
    <mergeCell ref="E296:F296"/>
    <mergeCell ref="I296:I297"/>
    <mergeCell ref="E297:F297"/>
    <mergeCell ref="E298:F298"/>
    <mergeCell ref="B284:B285"/>
    <mergeCell ref="C284:E285"/>
    <mergeCell ref="F284:F285"/>
    <mergeCell ref="G284:G285"/>
    <mergeCell ref="H284:H285"/>
    <mergeCell ref="I284:I285"/>
    <mergeCell ref="E266:F266"/>
    <mergeCell ref="F270:H270"/>
    <mergeCell ref="F272:H272"/>
    <mergeCell ref="D275:I277"/>
    <mergeCell ref="C282:I282"/>
    <mergeCell ref="B283:I283"/>
    <mergeCell ref="B323:B324"/>
    <mergeCell ref="C323:E324"/>
    <mergeCell ref="F323:F324"/>
    <mergeCell ref="G323:G324"/>
    <mergeCell ref="H323:H324"/>
    <mergeCell ref="I323:I324"/>
    <mergeCell ref="E305:F305"/>
    <mergeCell ref="F309:H309"/>
    <mergeCell ref="F311:H311"/>
    <mergeCell ref="D314:I316"/>
    <mergeCell ref="C321:I321"/>
    <mergeCell ref="B322:I322"/>
    <mergeCell ref="E299:F299"/>
    <mergeCell ref="I299:I301"/>
    <mergeCell ref="E300:F300"/>
    <mergeCell ref="E301:F301"/>
    <mergeCell ref="E302:F302"/>
    <mergeCell ref="E303:F303"/>
    <mergeCell ref="I303:I304"/>
    <mergeCell ref="E304:F304"/>
    <mergeCell ref="E344:F344"/>
    <mergeCell ref="F348:H348"/>
    <mergeCell ref="F350:H350"/>
    <mergeCell ref="D353:I355"/>
    <mergeCell ref="C360:I360"/>
    <mergeCell ref="B361:I361"/>
    <mergeCell ref="E338:F338"/>
    <mergeCell ref="I338:I340"/>
    <mergeCell ref="E339:F339"/>
    <mergeCell ref="E340:F340"/>
    <mergeCell ref="E341:F341"/>
    <mergeCell ref="E342:F342"/>
    <mergeCell ref="I342:I343"/>
    <mergeCell ref="E343:F343"/>
    <mergeCell ref="I326:I333"/>
    <mergeCell ref="E334:F334"/>
    <mergeCell ref="E335:F335"/>
    <mergeCell ref="I335:I336"/>
    <mergeCell ref="E336:F336"/>
    <mergeCell ref="E337:F337"/>
    <mergeCell ref="E377:F377"/>
    <mergeCell ref="I377:I379"/>
    <mergeCell ref="E378:F378"/>
    <mergeCell ref="E379:F379"/>
    <mergeCell ref="E380:F380"/>
    <mergeCell ref="E381:F381"/>
    <mergeCell ref="I381:I382"/>
    <mergeCell ref="E382:F382"/>
    <mergeCell ref="I365:I372"/>
    <mergeCell ref="E373:F373"/>
    <mergeCell ref="E374:F374"/>
    <mergeCell ref="I374:I375"/>
    <mergeCell ref="E375:F375"/>
    <mergeCell ref="E376:F376"/>
    <mergeCell ref="B362:B363"/>
    <mergeCell ref="C362:E363"/>
    <mergeCell ref="F362:F363"/>
    <mergeCell ref="G362:G363"/>
    <mergeCell ref="H362:H363"/>
    <mergeCell ref="I362:I363"/>
    <mergeCell ref="I404:I411"/>
    <mergeCell ref="E412:F412"/>
    <mergeCell ref="E413:F413"/>
    <mergeCell ref="I413:I414"/>
    <mergeCell ref="E414:F414"/>
    <mergeCell ref="E415:F415"/>
    <mergeCell ref="B401:B402"/>
    <mergeCell ref="C401:E402"/>
    <mergeCell ref="F401:F402"/>
    <mergeCell ref="G401:G402"/>
    <mergeCell ref="H401:H402"/>
    <mergeCell ref="I401:I402"/>
    <mergeCell ref="E383:F383"/>
    <mergeCell ref="F387:H387"/>
    <mergeCell ref="F389:H389"/>
    <mergeCell ref="D392:I394"/>
    <mergeCell ref="C399:I399"/>
    <mergeCell ref="B400:I400"/>
    <mergeCell ref="B440:B441"/>
    <mergeCell ref="C440:E441"/>
    <mergeCell ref="F440:F441"/>
    <mergeCell ref="G440:G441"/>
    <mergeCell ref="H440:H441"/>
    <mergeCell ref="I440:I441"/>
    <mergeCell ref="E422:F422"/>
    <mergeCell ref="F426:H426"/>
    <mergeCell ref="F428:H428"/>
    <mergeCell ref="D431:I433"/>
    <mergeCell ref="C438:I438"/>
    <mergeCell ref="B439:I439"/>
    <mergeCell ref="E416:F416"/>
    <mergeCell ref="I416:I418"/>
    <mergeCell ref="E417:F417"/>
    <mergeCell ref="E418:F418"/>
    <mergeCell ref="E419:F419"/>
    <mergeCell ref="E420:F420"/>
    <mergeCell ref="I420:I421"/>
    <mergeCell ref="E421:F421"/>
    <mergeCell ref="E461:F461"/>
    <mergeCell ref="F465:H465"/>
    <mergeCell ref="F467:H467"/>
    <mergeCell ref="D470:I472"/>
    <mergeCell ref="C477:I477"/>
    <mergeCell ref="B478:I478"/>
    <mergeCell ref="E455:F455"/>
    <mergeCell ref="I455:I457"/>
    <mergeCell ref="E456:F456"/>
    <mergeCell ref="E457:F457"/>
    <mergeCell ref="E458:F458"/>
    <mergeCell ref="E459:F459"/>
    <mergeCell ref="I459:I460"/>
    <mergeCell ref="E460:F460"/>
    <mergeCell ref="I443:I450"/>
    <mergeCell ref="E451:F451"/>
    <mergeCell ref="E452:F452"/>
    <mergeCell ref="I452:I453"/>
    <mergeCell ref="E453:F453"/>
    <mergeCell ref="E454:F454"/>
    <mergeCell ref="E494:F494"/>
    <mergeCell ref="I494:I496"/>
    <mergeCell ref="E495:F495"/>
    <mergeCell ref="E496:F496"/>
    <mergeCell ref="E497:F497"/>
    <mergeCell ref="E498:F498"/>
    <mergeCell ref="I498:I499"/>
    <mergeCell ref="E499:F499"/>
    <mergeCell ref="I482:I489"/>
    <mergeCell ref="E490:F490"/>
    <mergeCell ref="E491:F491"/>
    <mergeCell ref="I491:I492"/>
    <mergeCell ref="E492:F492"/>
    <mergeCell ref="E493:F493"/>
    <mergeCell ref="B479:B480"/>
    <mergeCell ref="C479:E480"/>
    <mergeCell ref="F479:F480"/>
    <mergeCell ref="G479:G480"/>
    <mergeCell ref="H479:H480"/>
    <mergeCell ref="I479:I480"/>
    <mergeCell ref="I521:I528"/>
    <mergeCell ref="E529:F529"/>
    <mergeCell ref="E530:F530"/>
    <mergeCell ref="I530:I531"/>
    <mergeCell ref="E531:F531"/>
    <mergeCell ref="E532:F532"/>
    <mergeCell ref="B518:B519"/>
    <mergeCell ref="C518:E519"/>
    <mergeCell ref="F518:F519"/>
    <mergeCell ref="G518:G519"/>
    <mergeCell ref="H518:H519"/>
    <mergeCell ref="I518:I519"/>
    <mergeCell ref="E500:F500"/>
    <mergeCell ref="F504:H504"/>
    <mergeCell ref="F506:H506"/>
    <mergeCell ref="D509:I511"/>
    <mergeCell ref="C516:I516"/>
    <mergeCell ref="B517:I517"/>
    <mergeCell ref="B557:B558"/>
    <mergeCell ref="C557:E558"/>
    <mergeCell ref="F557:F558"/>
    <mergeCell ref="G557:G558"/>
    <mergeCell ref="H557:H558"/>
    <mergeCell ref="I557:I558"/>
    <mergeCell ref="E539:F539"/>
    <mergeCell ref="F543:H543"/>
    <mergeCell ref="F545:H545"/>
    <mergeCell ref="D548:I550"/>
    <mergeCell ref="C555:I555"/>
    <mergeCell ref="B556:I556"/>
    <mergeCell ref="E533:F533"/>
    <mergeCell ref="I533:I535"/>
    <mergeCell ref="E534:F534"/>
    <mergeCell ref="E535:F535"/>
    <mergeCell ref="E536:F536"/>
    <mergeCell ref="E537:F537"/>
    <mergeCell ref="I537:I538"/>
    <mergeCell ref="E538:F538"/>
    <mergeCell ref="E578:F578"/>
    <mergeCell ref="F582:H582"/>
    <mergeCell ref="F584:H584"/>
    <mergeCell ref="D587:I589"/>
    <mergeCell ref="C594:I594"/>
    <mergeCell ref="B595:I595"/>
    <mergeCell ref="E572:F572"/>
    <mergeCell ref="I572:I574"/>
    <mergeCell ref="E573:F573"/>
    <mergeCell ref="E574:F574"/>
    <mergeCell ref="E575:F575"/>
    <mergeCell ref="E576:F576"/>
    <mergeCell ref="I576:I577"/>
    <mergeCell ref="E577:F577"/>
    <mergeCell ref="I560:I567"/>
    <mergeCell ref="E568:F568"/>
    <mergeCell ref="E569:F569"/>
    <mergeCell ref="I569:I570"/>
    <mergeCell ref="E570:F570"/>
    <mergeCell ref="E571:F571"/>
    <mergeCell ref="E613:F613"/>
    <mergeCell ref="I613:I615"/>
    <mergeCell ref="E614:F614"/>
    <mergeCell ref="E615:F615"/>
    <mergeCell ref="E616:F616"/>
    <mergeCell ref="E617:F617"/>
    <mergeCell ref="I617:I618"/>
    <mergeCell ref="E618:F618"/>
    <mergeCell ref="I599:I608"/>
    <mergeCell ref="E609:F609"/>
    <mergeCell ref="E610:F610"/>
    <mergeCell ref="I610:I611"/>
    <mergeCell ref="E611:F611"/>
    <mergeCell ref="E612:F612"/>
    <mergeCell ref="B596:B597"/>
    <mergeCell ref="C596:E597"/>
    <mergeCell ref="F596:F597"/>
    <mergeCell ref="G596:G597"/>
    <mergeCell ref="H596:H597"/>
    <mergeCell ref="I596:I597"/>
    <mergeCell ref="I640:I649"/>
    <mergeCell ref="E650:F650"/>
    <mergeCell ref="E651:F651"/>
    <mergeCell ref="I651:I652"/>
    <mergeCell ref="E652:F652"/>
    <mergeCell ref="E653:F653"/>
    <mergeCell ref="B637:B638"/>
    <mergeCell ref="C637:E638"/>
    <mergeCell ref="F637:F638"/>
    <mergeCell ref="G637:G638"/>
    <mergeCell ref="H637:H638"/>
    <mergeCell ref="I637:I638"/>
    <mergeCell ref="E619:F619"/>
    <mergeCell ref="F623:H623"/>
    <mergeCell ref="F625:H625"/>
    <mergeCell ref="D628:I630"/>
    <mergeCell ref="C635:I635"/>
    <mergeCell ref="B636:I636"/>
    <mergeCell ref="B678:B679"/>
    <mergeCell ref="C678:E679"/>
    <mergeCell ref="F678:F679"/>
    <mergeCell ref="G678:G679"/>
    <mergeCell ref="H678:H679"/>
    <mergeCell ref="I678:I679"/>
    <mergeCell ref="E660:F660"/>
    <mergeCell ref="F664:H664"/>
    <mergeCell ref="F666:H666"/>
    <mergeCell ref="D669:I671"/>
    <mergeCell ref="C676:I676"/>
    <mergeCell ref="B677:I677"/>
    <mergeCell ref="E654:F654"/>
    <mergeCell ref="I654:I656"/>
    <mergeCell ref="E655:F655"/>
    <mergeCell ref="E656:F656"/>
    <mergeCell ref="E657:F657"/>
    <mergeCell ref="E658:F658"/>
    <mergeCell ref="I658:I659"/>
    <mergeCell ref="E659:F659"/>
    <mergeCell ref="E701:F701"/>
    <mergeCell ref="F705:H705"/>
    <mergeCell ref="F707:H707"/>
    <mergeCell ref="D710:I712"/>
    <mergeCell ref="C717:I717"/>
    <mergeCell ref="B718:I718"/>
    <mergeCell ref="E695:F695"/>
    <mergeCell ref="I695:I697"/>
    <mergeCell ref="E696:F696"/>
    <mergeCell ref="E697:F697"/>
    <mergeCell ref="E698:F698"/>
    <mergeCell ref="E699:F699"/>
    <mergeCell ref="I699:I700"/>
    <mergeCell ref="E700:F700"/>
    <mergeCell ref="I681:I690"/>
    <mergeCell ref="E691:F691"/>
    <mergeCell ref="E692:F692"/>
    <mergeCell ref="I692:I693"/>
    <mergeCell ref="E693:F693"/>
    <mergeCell ref="E694:F694"/>
    <mergeCell ref="E736:F736"/>
    <mergeCell ref="I736:I738"/>
    <mergeCell ref="E737:F737"/>
    <mergeCell ref="E738:F738"/>
    <mergeCell ref="E739:F739"/>
    <mergeCell ref="E740:F740"/>
    <mergeCell ref="I740:I741"/>
    <mergeCell ref="E741:F741"/>
    <mergeCell ref="I722:I731"/>
    <mergeCell ref="E732:F732"/>
    <mergeCell ref="E733:F733"/>
    <mergeCell ref="I733:I734"/>
    <mergeCell ref="E734:F734"/>
    <mergeCell ref="E735:F735"/>
    <mergeCell ref="B719:B720"/>
    <mergeCell ref="C719:E720"/>
    <mergeCell ref="F719:F720"/>
    <mergeCell ref="G719:G720"/>
    <mergeCell ref="H719:H720"/>
    <mergeCell ref="I719:I720"/>
    <mergeCell ref="I763:I772"/>
    <mergeCell ref="E773:F773"/>
    <mergeCell ref="E774:F774"/>
    <mergeCell ref="I774:I775"/>
    <mergeCell ref="E775:F775"/>
    <mergeCell ref="E776:F776"/>
    <mergeCell ref="B760:B761"/>
    <mergeCell ref="C760:E761"/>
    <mergeCell ref="F760:F761"/>
    <mergeCell ref="G760:G761"/>
    <mergeCell ref="H760:H761"/>
    <mergeCell ref="I760:I761"/>
    <mergeCell ref="E742:F742"/>
    <mergeCell ref="F746:H746"/>
    <mergeCell ref="F748:H748"/>
    <mergeCell ref="D751:I753"/>
    <mergeCell ref="C758:I758"/>
    <mergeCell ref="B759:I759"/>
    <mergeCell ref="B801:B802"/>
    <mergeCell ref="C801:E802"/>
    <mergeCell ref="F801:F802"/>
    <mergeCell ref="G801:G802"/>
    <mergeCell ref="H801:H802"/>
    <mergeCell ref="I801:I802"/>
    <mergeCell ref="E783:F783"/>
    <mergeCell ref="F787:H787"/>
    <mergeCell ref="F789:H789"/>
    <mergeCell ref="D792:I794"/>
    <mergeCell ref="C799:I799"/>
    <mergeCell ref="B800:I800"/>
    <mergeCell ref="E777:F777"/>
    <mergeCell ref="I777:I779"/>
    <mergeCell ref="E778:F778"/>
    <mergeCell ref="E779:F779"/>
    <mergeCell ref="E780:F780"/>
    <mergeCell ref="E781:F781"/>
    <mergeCell ref="I781:I782"/>
    <mergeCell ref="E782:F782"/>
    <mergeCell ref="E824:F824"/>
    <mergeCell ref="F828:H828"/>
    <mergeCell ref="F830:H830"/>
    <mergeCell ref="D833:I835"/>
    <mergeCell ref="C840:I840"/>
    <mergeCell ref="B841:I841"/>
    <mergeCell ref="E818:F818"/>
    <mergeCell ref="I818:I820"/>
    <mergeCell ref="E819:F819"/>
    <mergeCell ref="E820:F820"/>
    <mergeCell ref="E821:F821"/>
    <mergeCell ref="E822:F822"/>
    <mergeCell ref="I822:I823"/>
    <mergeCell ref="E823:F823"/>
    <mergeCell ref="I804:I813"/>
    <mergeCell ref="E814:F814"/>
    <mergeCell ref="E815:F815"/>
    <mergeCell ref="I815:I816"/>
    <mergeCell ref="E816:F816"/>
    <mergeCell ref="E817:F817"/>
    <mergeCell ref="E859:F859"/>
    <mergeCell ref="I859:I861"/>
    <mergeCell ref="E860:F860"/>
    <mergeCell ref="E861:F861"/>
    <mergeCell ref="E862:F862"/>
    <mergeCell ref="E863:F863"/>
    <mergeCell ref="I863:I864"/>
    <mergeCell ref="E864:F864"/>
    <mergeCell ref="I845:I854"/>
    <mergeCell ref="E855:F855"/>
    <mergeCell ref="E856:F856"/>
    <mergeCell ref="I856:I857"/>
    <mergeCell ref="E857:F857"/>
    <mergeCell ref="E858:F858"/>
    <mergeCell ref="B842:B843"/>
    <mergeCell ref="C842:E843"/>
    <mergeCell ref="F842:F843"/>
    <mergeCell ref="G842:G843"/>
    <mergeCell ref="H842:H843"/>
    <mergeCell ref="I842:I843"/>
    <mergeCell ref="I886:I895"/>
    <mergeCell ref="E896:F896"/>
    <mergeCell ref="E897:F897"/>
    <mergeCell ref="I897:I898"/>
    <mergeCell ref="E898:F898"/>
    <mergeCell ref="E899:F899"/>
    <mergeCell ref="B883:B884"/>
    <mergeCell ref="C883:E884"/>
    <mergeCell ref="F883:F884"/>
    <mergeCell ref="G883:G884"/>
    <mergeCell ref="H883:H884"/>
    <mergeCell ref="I883:I884"/>
    <mergeCell ref="E865:F865"/>
    <mergeCell ref="F869:H869"/>
    <mergeCell ref="F871:H871"/>
    <mergeCell ref="D874:I876"/>
    <mergeCell ref="C881:I881"/>
    <mergeCell ref="B882:I882"/>
    <mergeCell ref="B924:B925"/>
    <mergeCell ref="C924:E925"/>
    <mergeCell ref="F924:F925"/>
    <mergeCell ref="G924:G925"/>
    <mergeCell ref="H924:H925"/>
    <mergeCell ref="I924:I925"/>
    <mergeCell ref="E906:F906"/>
    <mergeCell ref="F910:H910"/>
    <mergeCell ref="F912:H912"/>
    <mergeCell ref="D915:I917"/>
    <mergeCell ref="C922:I922"/>
    <mergeCell ref="B923:I923"/>
    <mergeCell ref="E900:F900"/>
    <mergeCell ref="I900:I902"/>
    <mergeCell ref="E901:F901"/>
    <mergeCell ref="E902:F902"/>
    <mergeCell ref="E903:F903"/>
    <mergeCell ref="E904:F904"/>
    <mergeCell ref="I904:I905"/>
    <mergeCell ref="E905:F905"/>
    <mergeCell ref="E947:F947"/>
    <mergeCell ref="F951:H951"/>
    <mergeCell ref="F953:H953"/>
    <mergeCell ref="D956:I958"/>
    <mergeCell ref="C963:I963"/>
    <mergeCell ref="B964:I964"/>
    <mergeCell ref="E941:F941"/>
    <mergeCell ref="I941:I943"/>
    <mergeCell ref="E942:F942"/>
    <mergeCell ref="E943:F943"/>
    <mergeCell ref="E944:F944"/>
    <mergeCell ref="E945:F945"/>
    <mergeCell ref="I945:I946"/>
    <mergeCell ref="E946:F946"/>
    <mergeCell ref="I927:I936"/>
    <mergeCell ref="E937:F937"/>
    <mergeCell ref="E938:F938"/>
    <mergeCell ref="I938:I939"/>
    <mergeCell ref="E939:F939"/>
    <mergeCell ref="E940:F940"/>
    <mergeCell ref="E982:F982"/>
    <mergeCell ref="I982:I984"/>
    <mergeCell ref="E983:F983"/>
    <mergeCell ref="E984:F984"/>
    <mergeCell ref="E985:F985"/>
    <mergeCell ref="E986:F986"/>
    <mergeCell ref="I986:I987"/>
    <mergeCell ref="E987:F987"/>
    <mergeCell ref="I968:I977"/>
    <mergeCell ref="E978:F978"/>
    <mergeCell ref="E979:F979"/>
    <mergeCell ref="I979:I980"/>
    <mergeCell ref="E980:F980"/>
    <mergeCell ref="E981:F981"/>
    <mergeCell ref="B965:B966"/>
    <mergeCell ref="C965:E966"/>
    <mergeCell ref="F965:F966"/>
    <mergeCell ref="G965:G966"/>
    <mergeCell ref="H965:H966"/>
    <mergeCell ref="I965:I966"/>
    <mergeCell ref="I1009:I1018"/>
    <mergeCell ref="E1019:F1019"/>
    <mergeCell ref="E1020:F1020"/>
    <mergeCell ref="I1020:I1021"/>
    <mergeCell ref="E1021:F1021"/>
    <mergeCell ref="E1022:F1022"/>
    <mergeCell ref="B1006:B1007"/>
    <mergeCell ref="C1006:E1007"/>
    <mergeCell ref="F1006:F1007"/>
    <mergeCell ref="G1006:G1007"/>
    <mergeCell ref="H1006:H1007"/>
    <mergeCell ref="I1006:I1007"/>
    <mergeCell ref="E988:F988"/>
    <mergeCell ref="F992:H992"/>
    <mergeCell ref="F994:H994"/>
    <mergeCell ref="D997:I999"/>
    <mergeCell ref="C1004:I1004"/>
    <mergeCell ref="B1005:I1005"/>
    <mergeCell ref="B1047:B1048"/>
    <mergeCell ref="C1047:E1048"/>
    <mergeCell ref="F1047:F1048"/>
    <mergeCell ref="G1047:G1048"/>
    <mergeCell ref="H1047:H1048"/>
    <mergeCell ref="I1047:I1048"/>
    <mergeCell ref="E1029:F1029"/>
    <mergeCell ref="F1033:H1033"/>
    <mergeCell ref="F1035:H1035"/>
    <mergeCell ref="D1038:I1040"/>
    <mergeCell ref="C1045:I1045"/>
    <mergeCell ref="B1046:I1046"/>
    <mergeCell ref="E1023:F1023"/>
    <mergeCell ref="I1023:I1025"/>
    <mergeCell ref="E1024:F1024"/>
    <mergeCell ref="E1025:F1025"/>
    <mergeCell ref="E1026:F1026"/>
    <mergeCell ref="E1027:F1027"/>
    <mergeCell ref="I1027:I1028"/>
    <mergeCell ref="E1028:F1028"/>
    <mergeCell ref="E1070:F1070"/>
    <mergeCell ref="F1074:H1074"/>
    <mergeCell ref="F1076:H1076"/>
    <mergeCell ref="D1079:I1081"/>
    <mergeCell ref="C1086:I1086"/>
    <mergeCell ref="B1087:I1087"/>
    <mergeCell ref="E1064:F1064"/>
    <mergeCell ref="I1064:I1066"/>
    <mergeCell ref="E1065:F1065"/>
    <mergeCell ref="E1066:F1066"/>
    <mergeCell ref="E1067:F1067"/>
    <mergeCell ref="E1068:F1068"/>
    <mergeCell ref="I1068:I1069"/>
    <mergeCell ref="E1069:F1069"/>
    <mergeCell ref="I1050:I1059"/>
    <mergeCell ref="E1060:F1060"/>
    <mergeCell ref="E1061:F1061"/>
    <mergeCell ref="I1061:I1062"/>
    <mergeCell ref="E1062:F1062"/>
    <mergeCell ref="E1063:F1063"/>
    <mergeCell ref="E1105:F1105"/>
    <mergeCell ref="I1105:I1107"/>
    <mergeCell ref="E1106:F1106"/>
    <mergeCell ref="E1107:F1107"/>
    <mergeCell ref="E1108:F1108"/>
    <mergeCell ref="E1109:F1109"/>
    <mergeCell ref="I1109:I1110"/>
    <mergeCell ref="E1110:F1110"/>
    <mergeCell ref="I1091:I1100"/>
    <mergeCell ref="E1101:F1101"/>
    <mergeCell ref="E1102:F1102"/>
    <mergeCell ref="I1102:I1103"/>
    <mergeCell ref="E1103:F1103"/>
    <mergeCell ref="E1104:F1104"/>
    <mergeCell ref="B1088:B1089"/>
    <mergeCell ref="C1088:E1089"/>
    <mergeCell ref="F1088:F1089"/>
    <mergeCell ref="G1088:G1089"/>
    <mergeCell ref="H1088:H1089"/>
    <mergeCell ref="I1088:I1089"/>
    <mergeCell ref="I1132:I1141"/>
    <mergeCell ref="E1142:F1142"/>
    <mergeCell ref="E1143:F1143"/>
    <mergeCell ref="I1143:I1144"/>
    <mergeCell ref="E1144:F1144"/>
    <mergeCell ref="E1145:F1145"/>
    <mergeCell ref="B1129:B1130"/>
    <mergeCell ref="C1129:E1130"/>
    <mergeCell ref="F1129:F1130"/>
    <mergeCell ref="G1129:G1130"/>
    <mergeCell ref="H1129:H1130"/>
    <mergeCell ref="I1129:I1130"/>
    <mergeCell ref="E1111:F1111"/>
    <mergeCell ref="F1115:H1115"/>
    <mergeCell ref="F1117:H1117"/>
    <mergeCell ref="D1120:I1122"/>
    <mergeCell ref="C1127:I1127"/>
    <mergeCell ref="B1128:I1128"/>
    <mergeCell ref="B1170:B1171"/>
    <mergeCell ref="C1170:E1171"/>
    <mergeCell ref="F1170:F1171"/>
    <mergeCell ref="G1170:G1171"/>
    <mergeCell ref="H1170:H1171"/>
    <mergeCell ref="I1170:I1171"/>
    <mergeCell ref="E1152:F1152"/>
    <mergeCell ref="F1156:H1156"/>
    <mergeCell ref="F1158:H1158"/>
    <mergeCell ref="D1161:I1163"/>
    <mergeCell ref="C1168:I1168"/>
    <mergeCell ref="B1169:I1169"/>
    <mergeCell ref="E1146:F1146"/>
    <mergeCell ref="I1146:I1148"/>
    <mergeCell ref="E1147:F1147"/>
    <mergeCell ref="E1148:F1148"/>
    <mergeCell ref="E1149:F1149"/>
    <mergeCell ref="E1150:F1150"/>
    <mergeCell ref="I1150:I1151"/>
    <mergeCell ref="E1151:F1151"/>
    <mergeCell ref="E1193:F1193"/>
    <mergeCell ref="F1197:H1197"/>
    <mergeCell ref="F1199:H1199"/>
    <mergeCell ref="D1202:I1204"/>
    <mergeCell ref="C1209:I1209"/>
    <mergeCell ref="B1210:I1210"/>
    <mergeCell ref="E1187:F1187"/>
    <mergeCell ref="I1187:I1189"/>
    <mergeCell ref="E1188:F1188"/>
    <mergeCell ref="E1189:F1189"/>
    <mergeCell ref="E1190:F1190"/>
    <mergeCell ref="E1191:F1191"/>
    <mergeCell ref="I1191:I1192"/>
    <mergeCell ref="E1192:F1192"/>
    <mergeCell ref="I1173:I1182"/>
    <mergeCell ref="E1183:F1183"/>
    <mergeCell ref="E1184:F1184"/>
    <mergeCell ref="I1184:I1185"/>
    <mergeCell ref="E1185:F1185"/>
    <mergeCell ref="E1186:F1186"/>
    <mergeCell ref="E1228:F1228"/>
    <mergeCell ref="I1228:I1230"/>
    <mergeCell ref="E1229:F1229"/>
    <mergeCell ref="E1230:F1230"/>
    <mergeCell ref="E1231:F1231"/>
    <mergeCell ref="E1232:F1232"/>
    <mergeCell ref="I1232:I1233"/>
    <mergeCell ref="E1233:F1233"/>
    <mergeCell ref="I1214:I1223"/>
    <mergeCell ref="E1224:F1224"/>
    <mergeCell ref="E1225:F1225"/>
    <mergeCell ref="I1225:I1226"/>
    <mergeCell ref="E1226:F1226"/>
    <mergeCell ref="E1227:F1227"/>
    <mergeCell ref="B1211:B1212"/>
    <mergeCell ref="C1211:E1212"/>
    <mergeCell ref="F1211:F1212"/>
    <mergeCell ref="G1211:G1212"/>
    <mergeCell ref="H1211:H1212"/>
    <mergeCell ref="I1211:I1212"/>
    <mergeCell ref="I1255:I1265"/>
    <mergeCell ref="E1266:F1266"/>
    <mergeCell ref="E1267:F1267"/>
    <mergeCell ref="I1267:I1268"/>
    <mergeCell ref="E1268:F1268"/>
    <mergeCell ref="E1269:F1269"/>
    <mergeCell ref="B1252:B1253"/>
    <mergeCell ref="C1252:E1253"/>
    <mergeCell ref="F1252:F1253"/>
    <mergeCell ref="G1252:G1253"/>
    <mergeCell ref="H1252:H1253"/>
    <mergeCell ref="I1252:I1253"/>
    <mergeCell ref="E1234:F1234"/>
    <mergeCell ref="F1238:H1238"/>
    <mergeCell ref="F1240:H1240"/>
    <mergeCell ref="D1243:I1245"/>
    <mergeCell ref="C1250:I1250"/>
    <mergeCell ref="B1251:I1251"/>
    <mergeCell ref="B1294:B1295"/>
    <mergeCell ref="C1294:E1295"/>
    <mergeCell ref="F1294:F1295"/>
    <mergeCell ref="G1294:G1295"/>
    <mergeCell ref="H1294:H1295"/>
    <mergeCell ref="I1294:I1295"/>
    <mergeCell ref="E1276:F1276"/>
    <mergeCell ref="F1280:H1280"/>
    <mergeCell ref="F1282:H1282"/>
    <mergeCell ref="D1285:I1287"/>
    <mergeCell ref="C1292:I1292"/>
    <mergeCell ref="B1293:I1293"/>
    <mergeCell ref="E1270:F1270"/>
    <mergeCell ref="I1270:I1272"/>
    <mergeCell ref="E1271:F1271"/>
    <mergeCell ref="E1272:F1272"/>
    <mergeCell ref="E1273:F1273"/>
    <mergeCell ref="E1274:F1274"/>
    <mergeCell ref="I1274:I1275"/>
    <mergeCell ref="E1275:F1275"/>
    <mergeCell ref="E1318:F1318"/>
    <mergeCell ref="F1322:H1322"/>
    <mergeCell ref="F1324:H1324"/>
    <mergeCell ref="D1327:I1329"/>
    <mergeCell ref="C1334:I1334"/>
    <mergeCell ref="B1335:I1335"/>
    <mergeCell ref="E1312:F1312"/>
    <mergeCell ref="I1312:I1314"/>
    <mergeCell ref="E1313:F1313"/>
    <mergeCell ref="E1314:F1314"/>
    <mergeCell ref="E1315:F1315"/>
    <mergeCell ref="E1316:F1316"/>
    <mergeCell ref="I1316:I1317"/>
    <mergeCell ref="E1317:F1317"/>
    <mergeCell ref="I1297:I1307"/>
    <mergeCell ref="E1308:F1308"/>
    <mergeCell ref="E1309:F1309"/>
    <mergeCell ref="I1309:I1310"/>
    <mergeCell ref="E1310:F1310"/>
    <mergeCell ref="E1311:F1311"/>
    <mergeCell ref="E1354:F1354"/>
    <mergeCell ref="I1354:I1356"/>
    <mergeCell ref="E1355:F1355"/>
    <mergeCell ref="E1356:F1356"/>
    <mergeCell ref="E1357:F1357"/>
    <mergeCell ref="E1358:F1358"/>
    <mergeCell ref="I1358:I1359"/>
    <mergeCell ref="E1359:F1359"/>
    <mergeCell ref="I1339:I1349"/>
    <mergeCell ref="E1350:F1350"/>
    <mergeCell ref="E1351:F1351"/>
    <mergeCell ref="I1351:I1352"/>
    <mergeCell ref="E1352:F1352"/>
    <mergeCell ref="E1353:F1353"/>
    <mergeCell ref="B1336:B1337"/>
    <mergeCell ref="C1336:E1337"/>
    <mergeCell ref="F1336:F1337"/>
    <mergeCell ref="G1336:G1337"/>
    <mergeCell ref="H1336:H1337"/>
    <mergeCell ref="I1336:I1337"/>
    <mergeCell ref="I1381:I1388"/>
    <mergeCell ref="E1389:F1389"/>
    <mergeCell ref="E1390:F1390"/>
    <mergeCell ref="I1390:I1391"/>
    <mergeCell ref="E1391:F1391"/>
    <mergeCell ref="E1392:F1392"/>
    <mergeCell ref="B1378:B1379"/>
    <mergeCell ref="C1378:E1379"/>
    <mergeCell ref="F1378:F1379"/>
    <mergeCell ref="G1378:G1379"/>
    <mergeCell ref="H1378:H1379"/>
    <mergeCell ref="I1378:I1379"/>
    <mergeCell ref="E1360:F1360"/>
    <mergeCell ref="F1364:H1364"/>
    <mergeCell ref="F1366:H1366"/>
    <mergeCell ref="D1369:I1371"/>
    <mergeCell ref="C1376:I1376"/>
    <mergeCell ref="B1377:I1377"/>
    <mergeCell ref="B1417:B1418"/>
    <mergeCell ref="C1417:E1418"/>
    <mergeCell ref="F1417:F1418"/>
    <mergeCell ref="G1417:G1418"/>
    <mergeCell ref="H1417:H1418"/>
    <mergeCell ref="I1417:I1418"/>
    <mergeCell ref="E1399:F1399"/>
    <mergeCell ref="F1403:H1403"/>
    <mergeCell ref="F1405:H1405"/>
    <mergeCell ref="D1408:I1410"/>
    <mergeCell ref="C1415:I1415"/>
    <mergeCell ref="B1416:I1416"/>
    <mergeCell ref="E1393:F1393"/>
    <mergeCell ref="I1393:I1395"/>
    <mergeCell ref="E1394:F1394"/>
    <mergeCell ref="E1395:F1395"/>
    <mergeCell ref="E1396:F1396"/>
    <mergeCell ref="E1397:F1397"/>
    <mergeCell ref="I1397:I1398"/>
    <mergeCell ref="E1398:F1398"/>
    <mergeCell ref="E1437:F1437"/>
    <mergeCell ref="F1441:H1441"/>
    <mergeCell ref="F1443:H1443"/>
    <mergeCell ref="D1446:I1448"/>
    <mergeCell ref="C1453:I1453"/>
    <mergeCell ref="B1454:I1454"/>
    <mergeCell ref="E1431:F1431"/>
    <mergeCell ref="I1431:I1433"/>
    <mergeCell ref="E1432:F1432"/>
    <mergeCell ref="E1433:F1433"/>
    <mergeCell ref="E1434:F1434"/>
    <mergeCell ref="E1435:F1435"/>
    <mergeCell ref="I1435:I1436"/>
    <mergeCell ref="E1436:F1436"/>
    <mergeCell ref="I1420:I1426"/>
    <mergeCell ref="E1427:F1427"/>
    <mergeCell ref="E1428:F1428"/>
    <mergeCell ref="I1428:I1429"/>
    <mergeCell ref="E1429:F1429"/>
    <mergeCell ref="E1430:F1430"/>
    <mergeCell ref="E1470:F1470"/>
    <mergeCell ref="I1470:I1472"/>
    <mergeCell ref="E1471:F1471"/>
    <mergeCell ref="E1472:F1472"/>
    <mergeCell ref="E1473:F1473"/>
    <mergeCell ref="E1474:F1474"/>
    <mergeCell ref="I1474:I1475"/>
    <mergeCell ref="E1475:F1475"/>
    <mergeCell ref="I1458:I1465"/>
    <mergeCell ref="E1466:F1466"/>
    <mergeCell ref="E1467:F1467"/>
    <mergeCell ref="I1467:I1468"/>
    <mergeCell ref="E1468:F1468"/>
    <mergeCell ref="E1469:F1469"/>
    <mergeCell ref="B1455:B1456"/>
    <mergeCell ref="C1455:E1456"/>
    <mergeCell ref="F1455:F1456"/>
    <mergeCell ref="G1455:G1456"/>
    <mergeCell ref="H1455:H1456"/>
    <mergeCell ref="I1455:I1456"/>
    <mergeCell ref="I1497:I1504"/>
    <mergeCell ref="E1505:F1505"/>
    <mergeCell ref="E1506:F1506"/>
    <mergeCell ref="I1506:I1507"/>
    <mergeCell ref="E1507:F1507"/>
    <mergeCell ref="E1508:F1508"/>
    <mergeCell ref="B1494:B1495"/>
    <mergeCell ref="C1494:E1495"/>
    <mergeCell ref="F1494:F1495"/>
    <mergeCell ref="G1494:G1495"/>
    <mergeCell ref="H1494:H1495"/>
    <mergeCell ref="I1494:I1495"/>
    <mergeCell ref="E1476:F1476"/>
    <mergeCell ref="F1480:H1480"/>
    <mergeCell ref="F1482:H1482"/>
    <mergeCell ref="D1485:I1487"/>
    <mergeCell ref="C1492:I1492"/>
    <mergeCell ref="B1493:I1493"/>
    <mergeCell ref="B1533:B1534"/>
    <mergeCell ref="C1533:E1534"/>
    <mergeCell ref="F1533:F1534"/>
    <mergeCell ref="G1533:G1534"/>
    <mergeCell ref="H1533:H1534"/>
    <mergeCell ref="I1533:I1534"/>
    <mergeCell ref="E1515:F1515"/>
    <mergeCell ref="F1519:H1519"/>
    <mergeCell ref="F1521:H1521"/>
    <mergeCell ref="D1524:I1526"/>
    <mergeCell ref="C1531:I1531"/>
    <mergeCell ref="B1532:I1532"/>
    <mergeCell ref="E1509:F1509"/>
    <mergeCell ref="I1509:I1511"/>
    <mergeCell ref="E1510:F1510"/>
    <mergeCell ref="E1511:F1511"/>
    <mergeCell ref="E1512:F1512"/>
    <mergeCell ref="E1513:F1513"/>
    <mergeCell ref="I1513:I1514"/>
    <mergeCell ref="E1514:F1514"/>
    <mergeCell ref="E1554:F1554"/>
    <mergeCell ref="F1558:H1558"/>
    <mergeCell ref="F1560:H1560"/>
    <mergeCell ref="D1563:I1565"/>
    <mergeCell ref="C1570:I1570"/>
    <mergeCell ref="B1571:I1571"/>
    <mergeCell ref="E1548:F1548"/>
    <mergeCell ref="I1548:I1550"/>
    <mergeCell ref="E1549:F1549"/>
    <mergeCell ref="E1550:F1550"/>
    <mergeCell ref="E1551:F1551"/>
    <mergeCell ref="E1552:F1552"/>
    <mergeCell ref="I1552:I1553"/>
    <mergeCell ref="E1553:F1553"/>
    <mergeCell ref="I1536:I1543"/>
    <mergeCell ref="E1544:F1544"/>
    <mergeCell ref="E1545:F1545"/>
    <mergeCell ref="I1545:I1546"/>
    <mergeCell ref="E1546:F1546"/>
    <mergeCell ref="E1547:F1547"/>
    <mergeCell ref="E1587:F1587"/>
    <mergeCell ref="I1587:I1589"/>
    <mergeCell ref="E1588:F1588"/>
    <mergeCell ref="E1589:F1589"/>
    <mergeCell ref="E1590:F1590"/>
    <mergeCell ref="E1591:F1591"/>
    <mergeCell ref="I1591:I1592"/>
    <mergeCell ref="E1592:F1592"/>
    <mergeCell ref="I1575:I1582"/>
    <mergeCell ref="E1583:F1583"/>
    <mergeCell ref="E1584:F1584"/>
    <mergeCell ref="I1584:I1585"/>
    <mergeCell ref="E1585:F1585"/>
    <mergeCell ref="E1586:F1586"/>
    <mergeCell ref="B1572:B1573"/>
    <mergeCell ref="C1572:E1573"/>
    <mergeCell ref="F1572:F1573"/>
    <mergeCell ref="G1572:G1573"/>
    <mergeCell ref="H1572:H1573"/>
    <mergeCell ref="I1572:I1573"/>
    <mergeCell ref="I1614:I1621"/>
    <mergeCell ref="E1622:F1622"/>
    <mergeCell ref="E1623:F1623"/>
    <mergeCell ref="I1623:I1624"/>
    <mergeCell ref="E1624:F1624"/>
    <mergeCell ref="E1625:F1625"/>
    <mergeCell ref="B1611:B1612"/>
    <mergeCell ref="C1611:E1612"/>
    <mergeCell ref="F1611:F1612"/>
    <mergeCell ref="G1611:G1612"/>
    <mergeCell ref="H1611:H1612"/>
    <mergeCell ref="I1611:I1612"/>
    <mergeCell ref="E1593:F1593"/>
    <mergeCell ref="F1597:H1597"/>
    <mergeCell ref="F1599:H1599"/>
    <mergeCell ref="D1602:I1604"/>
    <mergeCell ref="C1609:I1609"/>
    <mergeCell ref="B1610:I1610"/>
    <mergeCell ref="B1650:B1651"/>
    <mergeCell ref="C1650:E1651"/>
    <mergeCell ref="F1650:F1651"/>
    <mergeCell ref="G1650:G1651"/>
    <mergeCell ref="H1650:H1651"/>
    <mergeCell ref="I1650:I1651"/>
    <mergeCell ref="E1632:F1632"/>
    <mergeCell ref="F1636:H1636"/>
    <mergeCell ref="F1638:H1638"/>
    <mergeCell ref="D1641:I1643"/>
    <mergeCell ref="C1648:I1648"/>
    <mergeCell ref="B1649:I1649"/>
    <mergeCell ref="E1626:F1626"/>
    <mergeCell ref="I1626:I1628"/>
    <mergeCell ref="E1627:F1627"/>
    <mergeCell ref="E1628:F1628"/>
    <mergeCell ref="E1629:F1629"/>
    <mergeCell ref="E1630:F1630"/>
    <mergeCell ref="I1630:I1631"/>
    <mergeCell ref="E1631:F1631"/>
    <mergeCell ref="E1671:F1671"/>
    <mergeCell ref="F1675:H1675"/>
    <mergeCell ref="F1677:H1677"/>
    <mergeCell ref="D1680:I1682"/>
    <mergeCell ref="C1687:I1687"/>
    <mergeCell ref="B1688:I1688"/>
    <mergeCell ref="E1665:F1665"/>
    <mergeCell ref="I1665:I1667"/>
    <mergeCell ref="E1666:F1666"/>
    <mergeCell ref="E1667:F1667"/>
    <mergeCell ref="E1668:F1668"/>
    <mergeCell ref="E1669:F1669"/>
    <mergeCell ref="I1669:I1670"/>
    <mergeCell ref="E1670:F1670"/>
    <mergeCell ref="I1653:I1660"/>
    <mergeCell ref="E1661:F1661"/>
    <mergeCell ref="E1662:F1662"/>
    <mergeCell ref="I1662:I1663"/>
    <mergeCell ref="E1663:F1663"/>
    <mergeCell ref="E1664:F1664"/>
    <mergeCell ref="E1704:F1704"/>
    <mergeCell ref="I1704:I1706"/>
    <mergeCell ref="E1705:F1705"/>
    <mergeCell ref="E1706:F1706"/>
    <mergeCell ref="E1707:F1707"/>
    <mergeCell ref="E1708:F1708"/>
    <mergeCell ref="I1708:I1709"/>
    <mergeCell ref="E1709:F1709"/>
    <mergeCell ref="I1692:I1699"/>
    <mergeCell ref="E1700:F1700"/>
    <mergeCell ref="E1701:F1701"/>
    <mergeCell ref="I1701:I1702"/>
    <mergeCell ref="E1702:F1702"/>
    <mergeCell ref="E1703:F1703"/>
    <mergeCell ref="B1689:B1690"/>
    <mergeCell ref="C1689:E1690"/>
    <mergeCell ref="F1689:F1690"/>
    <mergeCell ref="G1689:G1690"/>
    <mergeCell ref="H1689:H1690"/>
    <mergeCell ref="I1689:I1690"/>
    <mergeCell ref="I1731:I1738"/>
    <mergeCell ref="E1739:F1739"/>
    <mergeCell ref="E1740:F1740"/>
    <mergeCell ref="I1740:I1741"/>
    <mergeCell ref="E1741:F1741"/>
    <mergeCell ref="E1742:F1742"/>
    <mergeCell ref="B1728:B1729"/>
    <mergeCell ref="C1728:E1729"/>
    <mergeCell ref="F1728:F1729"/>
    <mergeCell ref="G1728:G1729"/>
    <mergeCell ref="H1728:H1729"/>
    <mergeCell ref="I1728:I1729"/>
    <mergeCell ref="E1710:F1710"/>
    <mergeCell ref="F1714:H1714"/>
    <mergeCell ref="F1716:H1716"/>
    <mergeCell ref="D1719:I1721"/>
    <mergeCell ref="C1726:I1726"/>
    <mergeCell ref="B1727:I1727"/>
    <mergeCell ref="B1767:B1768"/>
    <mergeCell ref="C1767:E1768"/>
    <mergeCell ref="F1767:F1768"/>
    <mergeCell ref="G1767:G1768"/>
    <mergeCell ref="H1767:H1768"/>
    <mergeCell ref="I1767:I1768"/>
    <mergeCell ref="E1749:F1749"/>
    <mergeCell ref="F1753:H1753"/>
    <mergeCell ref="F1755:H1755"/>
    <mergeCell ref="D1758:I1760"/>
    <mergeCell ref="C1765:I1765"/>
    <mergeCell ref="B1766:I1766"/>
    <mergeCell ref="E1743:F1743"/>
    <mergeCell ref="I1743:I1745"/>
    <mergeCell ref="E1744:F1744"/>
    <mergeCell ref="E1745:F1745"/>
    <mergeCell ref="E1746:F1746"/>
    <mergeCell ref="E1747:F1747"/>
    <mergeCell ref="I1747:I1748"/>
    <mergeCell ref="E1748:F1748"/>
    <mergeCell ref="E1788:F1788"/>
    <mergeCell ref="F1792:H1792"/>
    <mergeCell ref="F1794:H1794"/>
    <mergeCell ref="D1797:I1799"/>
    <mergeCell ref="C1804:I1804"/>
    <mergeCell ref="B1805:I1805"/>
    <mergeCell ref="E1782:F1782"/>
    <mergeCell ref="I1782:I1784"/>
    <mergeCell ref="E1783:F1783"/>
    <mergeCell ref="E1784:F1784"/>
    <mergeCell ref="E1785:F1785"/>
    <mergeCell ref="E1786:F1786"/>
    <mergeCell ref="I1786:I1787"/>
    <mergeCell ref="E1787:F1787"/>
    <mergeCell ref="I1770:I1777"/>
    <mergeCell ref="E1778:F1778"/>
    <mergeCell ref="E1779:F1779"/>
    <mergeCell ref="I1779:I1780"/>
    <mergeCell ref="E1780:F1780"/>
    <mergeCell ref="E1781:F1781"/>
    <mergeCell ref="E1821:F1821"/>
    <mergeCell ref="I1821:I1823"/>
    <mergeCell ref="E1822:F1822"/>
    <mergeCell ref="E1823:F1823"/>
    <mergeCell ref="E1824:F1824"/>
    <mergeCell ref="E1825:F1825"/>
    <mergeCell ref="I1825:I1826"/>
    <mergeCell ref="E1826:F1826"/>
    <mergeCell ref="I1809:I1816"/>
    <mergeCell ref="E1817:F1817"/>
    <mergeCell ref="E1818:F1818"/>
    <mergeCell ref="I1818:I1819"/>
    <mergeCell ref="E1819:F1819"/>
    <mergeCell ref="E1820:F1820"/>
    <mergeCell ref="B1806:B1807"/>
    <mergeCell ref="C1806:E1807"/>
    <mergeCell ref="F1806:F1807"/>
    <mergeCell ref="G1806:G1807"/>
    <mergeCell ref="H1806:H1807"/>
    <mergeCell ref="I1806:I1807"/>
    <mergeCell ref="I1848:I1855"/>
    <mergeCell ref="E1856:F1856"/>
    <mergeCell ref="E1857:F1857"/>
    <mergeCell ref="I1857:I1858"/>
    <mergeCell ref="E1858:F1858"/>
    <mergeCell ref="E1859:F1859"/>
    <mergeCell ref="B1845:B1846"/>
    <mergeCell ref="C1845:E1846"/>
    <mergeCell ref="F1845:F1846"/>
    <mergeCell ref="G1845:G1846"/>
    <mergeCell ref="H1845:H1846"/>
    <mergeCell ref="I1845:I1846"/>
    <mergeCell ref="E1827:F1827"/>
    <mergeCell ref="F1831:H1831"/>
    <mergeCell ref="F1833:H1833"/>
    <mergeCell ref="D1836:I1838"/>
    <mergeCell ref="C1843:I1843"/>
    <mergeCell ref="B1844:I1844"/>
    <mergeCell ref="B1884:B1885"/>
    <mergeCell ref="C1884:E1885"/>
    <mergeCell ref="F1884:F1885"/>
    <mergeCell ref="G1884:G1885"/>
    <mergeCell ref="H1884:H1885"/>
    <mergeCell ref="I1884:I1885"/>
    <mergeCell ref="E1866:F1866"/>
    <mergeCell ref="F1870:H1870"/>
    <mergeCell ref="F1872:H1872"/>
    <mergeCell ref="D1875:I1877"/>
    <mergeCell ref="C1882:I1882"/>
    <mergeCell ref="B1883:I1883"/>
    <mergeCell ref="E1860:F1860"/>
    <mergeCell ref="I1860:I1862"/>
    <mergeCell ref="E1861:F1861"/>
    <mergeCell ref="E1862:F1862"/>
    <mergeCell ref="E1863:F1863"/>
    <mergeCell ref="E1864:F1864"/>
    <mergeCell ref="I1864:I1865"/>
    <mergeCell ref="E1865:F1865"/>
    <mergeCell ref="E1907:F1907"/>
    <mergeCell ref="F1909:H1909"/>
    <mergeCell ref="F1911:H1911"/>
    <mergeCell ref="D1914:I1916"/>
    <mergeCell ref="C1921:I1921"/>
    <mergeCell ref="B1922:I1922"/>
    <mergeCell ref="E1901:F1901"/>
    <mergeCell ref="I1901:I1903"/>
    <mergeCell ref="E1902:F1902"/>
    <mergeCell ref="E1903:F1903"/>
    <mergeCell ref="E1904:F1904"/>
    <mergeCell ref="E1905:F1905"/>
    <mergeCell ref="I1905:I1906"/>
    <mergeCell ref="E1906:F1906"/>
    <mergeCell ref="I1887:I1896"/>
    <mergeCell ref="E1897:F1897"/>
    <mergeCell ref="E1898:F1898"/>
    <mergeCell ref="I1898:I1899"/>
    <mergeCell ref="E1899:F1899"/>
    <mergeCell ref="E1900:F1900"/>
    <mergeCell ref="E1940:F1940"/>
    <mergeCell ref="I1940:I1942"/>
    <mergeCell ref="E1941:F1941"/>
    <mergeCell ref="E1942:F1942"/>
    <mergeCell ref="E1943:F1943"/>
    <mergeCell ref="E1944:F1944"/>
    <mergeCell ref="I1944:I1945"/>
    <mergeCell ref="E1945:F1945"/>
    <mergeCell ref="I1926:I1935"/>
    <mergeCell ref="E1936:F1936"/>
    <mergeCell ref="E1937:F1937"/>
    <mergeCell ref="I1937:I1938"/>
    <mergeCell ref="E1938:F1938"/>
    <mergeCell ref="E1939:F1939"/>
    <mergeCell ref="B1923:B1924"/>
    <mergeCell ref="C1923:E1924"/>
    <mergeCell ref="F1923:F1924"/>
    <mergeCell ref="G1923:G1924"/>
    <mergeCell ref="H1923:H1924"/>
    <mergeCell ref="I1923:I1924"/>
    <mergeCell ref="I1965:I1974"/>
    <mergeCell ref="E1975:F1975"/>
    <mergeCell ref="E1976:F1976"/>
    <mergeCell ref="I1976:I1977"/>
    <mergeCell ref="E1977:F1977"/>
    <mergeCell ref="E1978:F1978"/>
    <mergeCell ref="B1962:B1963"/>
    <mergeCell ref="C1962:E1963"/>
    <mergeCell ref="F1962:F1963"/>
    <mergeCell ref="G1962:G1963"/>
    <mergeCell ref="H1962:H1963"/>
    <mergeCell ref="I1962:I1963"/>
    <mergeCell ref="E1946:F1946"/>
    <mergeCell ref="F1948:H1948"/>
    <mergeCell ref="F1950:H1950"/>
    <mergeCell ref="D1953:I1955"/>
    <mergeCell ref="C1960:I1960"/>
    <mergeCell ref="B1961:I1961"/>
    <mergeCell ref="B2001:B2002"/>
    <mergeCell ref="C2001:E2002"/>
    <mergeCell ref="F2001:F2002"/>
    <mergeCell ref="G2001:G2002"/>
    <mergeCell ref="H2001:H2002"/>
    <mergeCell ref="I2001:I2002"/>
    <mergeCell ref="E1985:F1985"/>
    <mergeCell ref="F1987:H1987"/>
    <mergeCell ref="F1989:H1989"/>
    <mergeCell ref="D1992:I1994"/>
    <mergeCell ref="C1999:I1999"/>
    <mergeCell ref="B2000:I2000"/>
    <mergeCell ref="E1979:F1979"/>
    <mergeCell ref="I1979:I1981"/>
    <mergeCell ref="E1980:F1980"/>
    <mergeCell ref="E1981:F1981"/>
    <mergeCell ref="E1982:F1982"/>
    <mergeCell ref="E1983:F1983"/>
    <mergeCell ref="I1983:I1984"/>
    <mergeCell ref="E1984:F1984"/>
    <mergeCell ref="E2022:F2022"/>
    <mergeCell ref="F2026:H2026"/>
    <mergeCell ref="F2028:H2028"/>
    <mergeCell ref="D2031:I2033"/>
    <mergeCell ref="C2038:I2038"/>
    <mergeCell ref="B2039:I2039"/>
    <mergeCell ref="E2016:F2016"/>
    <mergeCell ref="I2016:I2018"/>
    <mergeCell ref="E2017:F2017"/>
    <mergeCell ref="E2018:F2018"/>
    <mergeCell ref="E2019:F2019"/>
    <mergeCell ref="E2020:F2020"/>
    <mergeCell ref="I2020:I2021"/>
    <mergeCell ref="E2021:F2021"/>
    <mergeCell ref="I2004:I2011"/>
    <mergeCell ref="E2012:F2012"/>
    <mergeCell ref="E2013:F2013"/>
    <mergeCell ref="I2013:I2014"/>
    <mergeCell ref="E2014:F2014"/>
    <mergeCell ref="E2015:F2015"/>
    <mergeCell ref="E2055:F2055"/>
    <mergeCell ref="I2055:I2057"/>
    <mergeCell ref="E2056:F2056"/>
    <mergeCell ref="E2057:F2057"/>
    <mergeCell ref="E2058:F2058"/>
    <mergeCell ref="E2059:F2059"/>
    <mergeCell ref="I2059:I2060"/>
    <mergeCell ref="E2060:F2060"/>
    <mergeCell ref="I2043:I2050"/>
    <mergeCell ref="E2051:F2051"/>
    <mergeCell ref="E2052:F2052"/>
    <mergeCell ref="I2052:I2053"/>
    <mergeCell ref="E2053:F2053"/>
    <mergeCell ref="E2054:F2054"/>
    <mergeCell ref="B2040:B2041"/>
    <mergeCell ref="C2040:E2041"/>
    <mergeCell ref="F2040:F2041"/>
    <mergeCell ref="G2040:G2041"/>
    <mergeCell ref="H2040:H2041"/>
    <mergeCell ref="I2040:I2041"/>
    <mergeCell ref="I2082:I2089"/>
    <mergeCell ref="E2090:F2090"/>
    <mergeCell ref="E2091:F2091"/>
    <mergeCell ref="I2091:I2092"/>
    <mergeCell ref="E2092:F2092"/>
    <mergeCell ref="E2093:F2093"/>
    <mergeCell ref="B2079:B2080"/>
    <mergeCell ref="C2079:E2080"/>
    <mergeCell ref="F2079:F2080"/>
    <mergeCell ref="G2079:G2080"/>
    <mergeCell ref="H2079:H2080"/>
    <mergeCell ref="I2079:I2080"/>
    <mergeCell ref="E2061:F2061"/>
    <mergeCell ref="F2065:H2065"/>
    <mergeCell ref="F2067:H2067"/>
    <mergeCell ref="D2070:I2072"/>
    <mergeCell ref="C2077:I2077"/>
    <mergeCell ref="B2078:I2078"/>
    <mergeCell ref="B2118:B2119"/>
    <mergeCell ref="C2118:E2119"/>
    <mergeCell ref="F2118:F2119"/>
    <mergeCell ref="G2118:G2119"/>
    <mergeCell ref="H2118:H2119"/>
    <mergeCell ref="I2118:I2119"/>
    <mergeCell ref="E2100:F2100"/>
    <mergeCell ref="F2104:H2104"/>
    <mergeCell ref="F2106:H2106"/>
    <mergeCell ref="D2109:I2111"/>
    <mergeCell ref="C2116:I2116"/>
    <mergeCell ref="B2117:I2117"/>
    <mergeCell ref="E2094:F2094"/>
    <mergeCell ref="I2094:I2096"/>
    <mergeCell ref="E2095:F2095"/>
    <mergeCell ref="E2096:F2096"/>
    <mergeCell ref="E2097:F2097"/>
    <mergeCell ref="E2098:F2098"/>
    <mergeCell ref="I2098:I2099"/>
    <mergeCell ref="E2099:F2099"/>
    <mergeCell ref="E2139:F2139"/>
    <mergeCell ref="F2143:H2143"/>
    <mergeCell ref="F2145:H2145"/>
    <mergeCell ref="D2148:I2150"/>
    <mergeCell ref="C2155:I2155"/>
    <mergeCell ref="B2156:I2156"/>
    <mergeCell ref="E2133:F2133"/>
    <mergeCell ref="I2133:I2135"/>
    <mergeCell ref="E2134:F2134"/>
    <mergeCell ref="E2135:F2135"/>
    <mergeCell ref="E2136:F2136"/>
    <mergeCell ref="E2137:F2137"/>
    <mergeCell ref="I2137:I2138"/>
    <mergeCell ref="E2138:F2138"/>
    <mergeCell ref="I2121:I2128"/>
    <mergeCell ref="E2129:F2129"/>
    <mergeCell ref="E2130:F2130"/>
    <mergeCell ref="I2130:I2131"/>
    <mergeCell ref="E2131:F2131"/>
    <mergeCell ref="E2132:F2132"/>
    <mergeCell ref="E2174:F2174"/>
    <mergeCell ref="I2174:I2176"/>
    <mergeCell ref="E2175:F2175"/>
    <mergeCell ref="E2176:F2176"/>
    <mergeCell ref="E2177:F2177"/>
    <mergeCell ref="E2178:F2178"/>
    <mergeCell ref="I2178:I2179"/>
    <mergeCell ref="E2179:F2179"/>
    <mergeCell ref="I2160:I2169"/>
    <mergeCell ref="E2170:F2170"/>
    <mergeCell ref="E2171:F2171"/>
    <mergeCell ref="I2171:I2172"/>
    <mergeCell ref="E2172:F2172"/>
    <mergeCell ref="E2173:F2173"/>
    <mergeCell ref="B2157:B2158"/>
    <mergeCell ref="C2157:E2158"/>
    <mergeCell ref="F2157:F2158"/>
    <mergeCell ref="G2157:G2158"/>
    <mergeCell ref="H2157:H2158"/>
    <mergeCell ref="I2157:I2158"/>
    <mergeCell ref="I2201:I2210"/>
    <mergeCell ref="E2211:F2211"/>
    <mergeCell ref="E2212:F2212"/>
    <mergeCell ref="I2212:I2213"/>
    <mergeCell ref="E2213:F2213"/>
    <mergeCell ref="E2214:F2214"/>
    <mergeCell ref="B2198:B2199"/>
    <mergeCell ref="C2198:E2199"/>
    <mergeCell ref="F2198:F2199"/>
    <mergeCell ref="G2198:G2199"/>
    <mergeCell ref="H2198:H2199"/>
    <mergeCell ref="I2198:I2199"/>
    <mergeCell ref="E2180:F2180"/>
    <mergeCell ref="F2184:H2184"/>
    <mergeCell ref="F2186:H2186"/>
    <mergeCell ref="D2189:I2191"/>
    <mergeCell ref="C2196:I2196"/>
    <mergeCell ref="B2197:I2197"/>
    <mergeCell ref="B2239:B2240"/>
    <mergeCell ref="C2239:E2240"/>
    <mergeCell ref="F2239:F2240"/>
    <mergeCell ref="G2239:G2240"/>
    <mergeCell ref="H2239:H2240"/>
    <mergeCell ref="I2239:I2240"/>
    <mergeCell ref="E2221:F2221"/>
    <mergeCell ref="F2225:H2225"/>
    <mergeCell ref="F2227:H2227"/>
    <mergeCell ref="D2230:I2232"/>
    <mergeCell ref="C2237:I2237"/>
    <mergeCell ref="B2238:I2238"/>
    <mergeCell ref="E2215:F2215"/>
    <mergeCell ref="I2215:I2217"/>
    <mergeCell ref="E2216:F2216"/>
    <mergeCell ref="E2217:F2217"/>
    <mergeCell ref="E2218:F2218"/>
    <mergeCell ref="E2219:F2219"/>
    <mergeCell ref="I2219:I2220"/>
    <mergeCell ref="E2220:F2220"/>
    <mergeCell ref="E2263:F2263"/>
    <mergeCell ref="F2267:H2267"/>
    <mergeCell ref="F2269:H2269"/>
    <mergeCell ref="D2272:I2274"/>
    <mergeCell ref="C2279:I2279"/>
    <mergeCell ref="B2280:I2280"/>
    <mergeCell ref="E2257:F2257"/>
    <mergeCell ref="I2257:I2259"/>
    <mergeCell ref="E2258:F2258"/>
    <mergeCell ref="E2259:F2259"/>
    <mergeCell ref="E2260:F2260"/>
    <mergeCell ref="E2261:F2261"/>
    <mergeCell ref="I2261:I2262"/>
    <mergeCell ref="E2262:F2262"/>
    <mergeCell ref="I2242:I2252"/>
    <mergeCell ref="E2253:F2253"/>
    <mergeCell ref="E2254:F2254"/>
    <mergeCell ref="I2254:I2255"/>
    <mergeCell ref="E2255:F2255"/>
    <mergeCell ref="E2256:F2256"/>
    <mergeCell ref="E2296:F2296"/>
    <mergeCell ref="I2296:I2298"/>
    <mergeCell ref="E2297:F2297"/>
    <mergeCell ref="E2298:F2298"/>
    <mergeCell ref="E2299:F2299"/>
    <mergeCell ref="E2300:F2300"/>
    <mergeCell ref="I2300:I2301"/>
    <mergeCell ref="E2301:F2301"/>
    <mergeCell ref="I2284:I2291"/>
    <mergeCell ref="E2292:F2292"/>
    <mergeCell ref="E2293:F2293"/>
    <mergeCell ref="I2293:I2294"/>
    <mergeCell ref="E2294:F2294"/>
    <mergeCell ref="E2295:F2295"/>
    <mergeCell ref="B2281:B2282"/>
    <mergeCell ref="C2281:E2282"/>
    <mergeCell ref="F2281:F2282"/>
    <mergeCell ref="G2281:G2282"/>
    <mergeCell ref="H2281:H2282"/>
    <mergeCell ref="I2281:I2282"/>
    <mergeCell ref="I2323:I2330"/>
    <mergeCell ref="E2331:F2331"/>
    <mergeCell ref="E2332:F2332"/>
    <mergeCell ref="I2332:I2333"/>
    <mergeCell ref="E2333:F2333"/>
    <mergeCell ref="E2334:F2334"/>
    <mergeCell ref="B2320:B2321"/>
    <mergeCell ref="C2320:E2321"/>
    <mergeCell ref="F2320:F2321"/>
    <mergeCell ref="G2320:G2321"/>
    <mergeCell ref="H2320:H2321"/>
    <mergeCell ref="I2320:I2321"/>
    <mergeCell ref="E2302:F2302"/>
    <mergeCell ref="F2306:H2306"/>
    <mergeCell ref="F2308:H2308"/>
    <mergeCell ref="D2311:I2313"/>
    <mergeCell ref="C2318:I2318"/>
    <mergeCell ref="B2319:I2319"/>
    <mergeCell ref="B2359:B2360"/>
    <mergeCell ref="C2359:E2360"/>
    <mergeCell ref="F2359:F2360"/>
    <mergeCell ref="G2359:G2360"/>
    <mergeCell ref="H2359:H2360"/>
    <mergeCell ref="I2359:I2360"/>
    <mergeCell ref="E2341:F2341"/>
    <mergeCell ref="F2345:H2345"/>
    <mergeCell ref="F2347:H2347"/>
    <mergeCell ref="D2350:I2352"/>
    <mergeCell ref="C2357:I2357"/>
    <mergeCell ref="B2358:I2358"/>
    <mergeCell ref="E2335:F2335"/>
    <mergeCell ref="I2335:I2337"/>
    <mergeCell ref="E2336:F2336"/>
    <mergeCell ref="E2337:F2337"/>
    <mergeCell ref="E2338:F2338"/>
    <mergeCell ref="E2339:F2339"/>
    <mergeCell ref="I2339:I2340"/>
    <mergeCell ref="E2340:F2340"/>
    <mergeCell ref="E2383:F2383"/>
    <mergeCell ref="F2387:H2387"/>
    <mergeCell ref="F2389:H2389"/>
    <mergeCell ref="D2392:I2394"/>
    <mergeCell ref="C2399:I2399"/>
    <mergeCell ref="B2400:I2400"/>
    <mergeCell ref="E2377:F2377"/>
    <mergeCell ref="I2377:I2379"/>
    <mergeCell ref="E2378:F2378"/>
    <mergeCell ref="E2379:F2379"/>
    <mergeCell ref="E2380:F2380"/>
    <mergeCell ref="E2381:F2381"/>
    <mergeCell ref="I2381:I2382"/>
    <mergeCell ref="E2382:F2382"/>
    <mergeCell ref="I2362:I2372"/>
    <mergeCell ref="E2373:F2373"/>
    <mergeCell ref="E2374:F2374"/>
    <mergeCell ref="I2374:I2375"/>
    <mergeCell ref="E2375:F2375"/>
    <mergeCell ref="E2376:F2376"/>
    <mergeCell ref="E2418:F2418"/>
    <mergeCell ref="I2418:I2420"/>
    <mergeCell ref="E2419:F2419"/>
    <mergeCell ref="E2420:F2420"/>
    <mergeCell ref="E2421:F2421"/>
    <mergeCell ref="E2422:F2422"/>
    <mergeCell ref="I2422:I2423"/>
    <mergeCell ref="E2423:F2423"/>
    <mergeCell ref="I2404:I2413"/>
    <mergeCell ref="E2414:F2414"/>
    <mergeCell ref="E2415:F2415"/>
    <mergeCell ref="I2415:I2416"/>
    <mergeCell ref="E2416:F2416"/>
    <mergeCell ref="E2417:F2417"/>
    <mergeCell ref="B2401:B2402"/>
    <mergeCell ref="C2401:E2402"/>
    <mergeCell ref="F2401:F2402"/>
    <mergeCell ref="G2401:G2402"/>
    <mergeCell ref="H2401:H2402"/>
    <mergeCell ref="I2401:I2402"/>
    <mergeCell ref="I2445:I2454"/>
    <mergeCell ref="E2455:F2455"/>
    <mergeCell ref="E2456:F2456"/>
    <mergeCell ref="I2456:I2457"/>
    <mergeCell ref="E2457:F2457"/>
    <mergeCell ref="E2458:F2458"/>
    <mergeCell ref="B2442:B2443"/>
    <mergeCell ref="C2442:E2443"/>
    <mergeCell ref="F2442:F2443"/>
    <mergeCell ref="G2442:G2443"/>
    <mergeCell ref="H2442:H2443"/>
    <mergeCell ref="I2442:I2443"/>
    <mergeCell ref="E2424:F2424"/>
    <mergeCell ref="F2428:H2428"/>
    <mergeCell ref="F2430:H2430"/>
    <mergeCell ref="D2433:I2435"/>
    <mergeCell ref="C2440:I2440"/>
    <mergeCell ref="B2441:I2441"/>
    <mergeCell ref="B2483:B2484"/>
    <mergeCell ref="C2483:E2484"/>
    <mergeCell ref="F2483:F2484"/>
    <mergeCell ref="G2483:G2484"/>
    <mergeCell ref="H2483:H2484"/>
    <mergeCell ref="I2483:I2484"/>
    <mergeCell ref="E2465:F2465"/>
    <mergeCell ref="F2469:H2469"/>
    <mergeCell ref="F2471:H2471"/>
    <mergeCell ref="D2474:I2476"/>
    <mergeCell ref="C2481:I2481"/>
    <mergeCell ref="B2482:I2482"/>
    <mergeCell ref="E2459:F2459"/>
    <mergeCell ref="I2459:I2461"/>
    <mergeCell ref="E2460:F2460"/>
    <mergeCell ref="E2461:F2461"/>
    <mergeCell ref="E2462:F2462"/>
    <mergeCell ref="E2463:F2463"/>
    <mergeCell ref="I2463:I2464"/>
    <mergeCell ref="E2464:F2464"/>
    <mergeCell ref="E2506:F2506"/>
    <mergeCell ref="F2510:H2510"/>
    <mergeCell ref="F2512:H2512"/>
    <mergeCell ref="D2515:I2517"/>
    <mergeCell ref="C2522:I2522"/>
    <mergeCell ref="B2523:I2523"/>
    <mergeCell ref="E2500:F2500"/>
    <mergeCell ref="I2500:I2502"/>
    <mergeCell ref="E2501:F2501"/>
    <mergeCell ref="E2502:F2502"/>
    <mergeCell ref="E2503:F2503"/>
    <mergeCell ref="E2504:F2504"/>
    <mergeCell ref="I2504:I2505"/>
    <mergeCell ref="E2505:F2505"/>
    <mergeCell ref="I2486:I2495"/>
    <mergeCell ref="E2496:F2496"/>
    <mergeCell ref="E2497:F2497"/>
    <mergeCell ref="I2497:I2498"/>
    <mergeCell ref="E2498:F2498"/>
    <mergeCell ref="E2499:F2499"/>
    <mergeCell ref="E2541:F2541"/>
    <mergeCell ref="I2541:I2543"/>
    <mergeCell ref="E2542:F2542"/>
    <mergeCell ref="E2543:F2543"/>
    <mergeCell ref="E2544:F2544"/>
    <mergeCell ref="E2545:F2545"/>
    <mergeCell ref="I2545:I2546"/>
    <mergeCell ref="E2546:F2546"/>
    <mergeCell ref="I2527:I2536"/>
    <mergeCell ref="E2537:F2537"/>
    <mergeCell ref="E2538:F2538"/>
    <mergeCell ref="I2538:I2539"/>
    <mergeCell ref="E2539:F2539"/>
    <mergeCell ref="E2540:F2540"/>
    <mergeCell ref="B2524:B2525"/>
    <mergeCell ref="C2524:E2525"/>
    <mergeCell ref="F2524:F2525"/>
    <mergeCell ref="G2524:G2525"/>
    <mergeCell ref="H2524:H2525"/>
    <mergeCell ref="I2524:I2525"/>
    <mergeCell ref="I2568:I2577"/>
    <mergeCell ref="E2578:F2578"/>
    <mergeCell ref="E2579:F2579"/>
    <mergeCell ref="I2579:I2580"/>
    <mergeCell ref="E2580:F2580"/>
    <mergeCell ref="E2581:F2581"/>
    <mergeCell ref="B2565:B2566"/>
    <mergeCell ref="C2565:E2566"/>
    <mergeCell ref="F2565:F2566"/>
    <mergeCell ref="G2565:G2566"/>
    <mergeCell ref="H2565:H2566"/>
    <mergeCell ref="I2565:I2566"/>
    <mergeCell ref="E2547:F2547"/>
    <mergeCell ref="F2551:H2551"/>
    <mergeCell ref="F2553:H2553"/>
    <mergeCell ref="D2556:I2558"/>
    <mergeCell ref="C2563:I2563"/>
    <mergeCell ref="B2564:I2564"/>
    <mergeCell ref="B2606:B2607"/>
    <mergeCell ref="C2606:E2607"/>
    <mergeCell ref="F2606:F2607"/>
    <mergeCell ref="G2606:G2607"/>
    <mergeCell ref="H2606:H2607"/>
    <mergeCell ref="I2606:I2607"/>
    <mergeCell ref="E2588:F2588"/>
    <mergeCell ref="F2592:H2592"/>
    <mergeCell ref="F2594:H2594"/>
    <mergeCell ref="D2597:I2599"/>
    <mergeCell ref="C2604:I2604"/>
    <mergeCell ref="B2605:I2605"/>
    <mergeCell ref="E2582:F2582"/>
    <mergeCell ref="I2582:I2584"/>
    <mergeCell ref="E2583:F2583"/>
    <mergeCell ref="E2584:F2584"/>
    <mergeCell ref="E2585:F2585"/>
    <mergeCell ref="E2586:F2586"/>
    <mergeCell ref="I2586:I2587"/>
    <mergeCell ref="E2587:F2587"/>
    <mergeCell ref="E2627:F2627"/>
    <mergeCell ref="F2631:H2631"/>
    <mergeCell ref="F2633:H2633"/>
    <mergeCell ref="D2636:I2638"/>
    <mergeCell ref="C2643:I2643"/>
    <mergeCell ref="B2644:I2644"/>
    <mergeCell ref="E2621:F2621"/>
    <mergeCell ref="I2621:I2623"/>
    <mergeCell ref="E2622:F2622"/>
    <mergeCell ref="E2623:F2623"/>
    <mergeCell ref="E2624:F2624"/>
    <mergeCell ref="E2625:F2625"/>
    <mergeCell ref="I2625:I2626"/>
    <mergeCell ref="E2626:F2626"/>
    <mergeCell ref="I2609:I2616"/>
    <mergeCell ref="E2617:F2617"/>
    <mergeCell ref="E2618:F2618"/>
    <mergeCell ref="I2618:I2619"/>
    <mergeCell ref="E2619:F2619"/>
    <mergeCell ref="E2620:F2620"/>
    <mergeCell ref="E2660:F2660"/>
    <mergeCell ref="I2660:I2662"/>
    <mergeCell ref="E2661:F2661"/>
    <mergeCell ref="E2662:F2662"/>
    <mergeCell ref="E2663:F2663"/>
    <mergeCell ref="E2664:F2664"/>
    <mergeCell ref="I2664:I2665"/>
    <mergeCell ref="E2665:F2665"/>
    <mergeCell ref="I2648:I2655"/>
    <mergeCell ref="E2656:F2656"/>
    <mergeCell ref="E2657:F2657"/>
    <mergeCell ref="I2657:I2658"/>
    <mergeCell ref="E2658:F2658"/>
    <mergeCell ref="E2659:F2659"/>
    <mergeCell ref="B2645:B2646"/>
    <mergeCell ref="C2645:E2646"/>
    <mergeCell ref="F2645:F2646"/>
    <mergeCell ref="G2645:G2646"/>
    <mergeCell ref="H2645:H2646"/>
    <mergeCell ref="I2645:I2646"/>
    <mergeCell ref="I2687:I2694"/>
    <mergeCell ref="E2695:F2695"/>
    <mergeCell ref="E2696:F2696"/>
    <mergeCell ref="I2696:I2697"/>
    <mergeCell ref="E2697:F2697"/>
    <mergeCell ref="E2698:F2698"/>
    <mergeCell ref="B2684:B2685"/>
    <mergeCell ref="C2684:E2685"/>
    <mergeCell ref="F2684:F2685"/>
    <mergeCell ref="G2684:G2685"/>
    <mergeCell ref="H2684:H2685"/>
    <mergeCell ref="I2684:I2685"/>
    <mergeCell ref="E2666:F2666"/>
    <mergeCell ref="F2670:H2670"/>
    <mergeCell ref="F2672:H2672"/>
    <mergeCell ref="D2675:I2677"/>
    <mergeCell ref="C2682:I2682"/>
    <mergeCell ref="B2683:I2683"/>
    <mergeCell ref="B2723:B2724"/>
    <mergeCell ref="C2723:E2724"/>
    <mergeCell ref="F2723:F2724"/>
    <mergeCell ref="G2723:G2724"/>
    <mergeCell ref="H2723:H2724"/>
    <mergeCell ref="I2723:I2724"/>
    <mergeCell ref="E2705:F2705"/>
    <mergeCell ref="F2709:H2709"/>
    <mergeCell ref="F2711:H2711"/>
    <mergeCell ref="D2714:I2716"/>
    <mergeCell ref="C2721:I2721"/>
    <mergeCell ref="B2722:I2722"/>
    <mergeCell ref="E2699:F2699"/>
    <mergeCell ref="I2699:I2701"/>
    <mergeCell ref="E2700:F2700"/>
    <mergeCell ref="E2701:F2701"/>
    <mergeCell ref="E2702:F2702"/>
    <mergeCell ref="E2703:F2703"/>
    <mergeCell ref="I2703:I2704"/>
    <mergeCell ref="E2704:F2704"/>
    <mergeCell ref="E2744:F2744"/>
    <mergeCell ref="F2748:H2748"/>
    <mergeCell ref="F2750:H2750"/>
    <mergeCell ref="E2738:F2738"/>
    <mergeCell ref="I2738:I2740"/>
    <mergeCell ref="E2739:F2739"/>
    <mergeCell ref="E2740:F2740"/>
    <mergeCell ref="E2741:F2741"/>
    <mergeCell ref="E2742:F2742"/>
    <mergeCell ref="I2742:I2743"/>
    <mergeCell ref="E2743:F2743"/>
    <mergeCell ref="I2726:I2733"/>
    <mergeCell ref="E2734:F2734"/>
    <mergeCell ref="E2735:F2735"/>
    <mergeCell ref="I2735:I2736"/>
    <mergeCell ref="E2736:F2736"/>
    <mergeCell ref="E2737:F2737"/>
  </mergeCells>
  <hyperlinks>
    <hyperlink ref="C9" location="'OBRA CIVIL'!E5" display="'OBRA CIVIL'!E5" xr:uid="{5459EA90-3580-AB47-BDDE-9B9200DCE8AF}"/>
    <hyperlink ref="C48" location="'OBRA CIVIL'!E5" display="'OBRA CIVIL'!E5" xr:uid="{7751F5AB-C311-8048-86C3-CDE473592F92}"/>
    <hyperlink ref="C87" location="'OBRA CIVIL'!E5" display="'OBRA CIVIL'!E5" xr:uid="{8F3D7F36-E010-5E4F-B7F5-B4B51099F05D}"/>
    <hyperlink ref="C126" location="'OBRA CIVIL'!E5" display="'OBRA CIVIL'!E5" xr:uid="{D79990C1-1F7F-434A-B319-D47023D582C3}"/>
    <hyperlink ref="C165" location="'OBRA CIVIL'!E5" display="'OBRA CIVIL'!E5" xr:uid="{8080E107-722A-8948-B165-BDDAD9A28EE7}"/>
    <hyperlink ref="C203" location="'OBRA CIVIL'!E5" display="'OBRA CIVIL'!E5" xr:uid="{C451F0C7-62C1-D149-93BF-EE8D917C4108}"/>
    <hyperlink ref="C242" location="'OBRA CIVIL'!E5" display="'OBRA CIVIL'!E5" xr:uid="{07F2CDF3-6EA1-194F-B2DC-B6BE47821A3B}"/>
    <hyperlink ref="C281" location="'OBRA CIVIL'!E5" display="'OBRA CIVIL'!E5" xr:uid="{CC4A58F6-9405-FC46-93FA-5025085B406D}"/>
    <hyperlink ref="C320" location="'OBRA CIVIL'!E5" display="'OBRA CIVIL'!E5" xr:uid="{EF0F528A-50C5-C34D-B289-FE72F55256BD}"/>
    <hyperlink ref="C359" location="'OBRA CIVIL'!E5" display="'OBRA CIVIL'!E5" xr:uid="{7CBFF298-7660-1F48-87E2-5E6C40D8C7D5}"/>
    <hyperlink ref="C398" location="'OBRA CIVIL'!E5" display="'OBRA CIVIL'!E5" xr:uid="{0525584B-9C7E-9140-A6AD-534FC95EED16}"/>
    <hyperlink ref="C437" location="'OBRA CIVIL'!E5" display="'OBRA CIVIL'!E5" xr:uid="{010ACACD-5AA6-DF4D-98F8-2397ABA2338C}"/>
    <hyperlink ref="C476" location="'OBRA CIVIL'!E5" display="'OBRA CIVIL'!E5" xr:uid="{34B2EA34-9B40-FF4C-BFFA-12DFAA69DA30}"/>
    <hyperlink ref="C515" location="'OBRA CIVIL'!E5" display="'OBRA CIVIL'!E5" xr:uid="{86D0B50A-7629-1243-94C9-F46B5939F461}"/>
    <hyperlink ref="C554" location="'OBRA CIVIL'!E5" display="'OBRA CIVIL'!E5" xr:uid="{115A7A81-5FD2-F24B-B8C3-9FB0A9616E02}"/>
    <hyperlink ref="C593" location="'OBRA CIVIL'!E5" display="'OBRA CIVIL'!E5" xr:uid="{CEDC1621-DCF5-FF46-92C9-BC3A92A7DC3A}"/>
    <hyperlink ref="C634" location="'OBRA CIVIL'!E5" display="'OBRA CIVIL'!E5" xr:uid="{0E2ADECE-109D-374D-8EB9-4EC17057BE42}"/>
    <hyperlink ref="C675" location="'OBRA CIVIL'!E5" display="'OBRA CIVIL'!E5" xr:uid="{9B550EB4-05B6-5C43-9426-43609687478E}"/>
    <hyperlink ref="C716" location="'OBRA CIVIL'!E5" display="'OBRA CIVIL'!E5" xr:uid="{2FC4ADD7-59F8-644F-A703-1F519EC91560}"/>
    <hyperlink ref="C757" location="'OBRA CIVIL'!E5" display="'OBRA CIVIL'!E5" xr:uid="{94F30CEB-78B9-3B44-979D-74F5EFC417D1}"/>
    <hyperlink ref="C798" location="'OBRA CIVIL'!E5" display="'OBRA CIVIL'!E5" xr:uid="{1C1D29D9-0419-C74E-A72F-B53EF347DF4D}"/>
    <hyperlink ref="C839" location="'OBRA CIVIL'!E5" display="'OBRA CIVIL'!E5" xr:uid="{697117FB-4699-0548-BF27-F4E176190AC5}"/>
    <hyperlink ref="C880" location="'OBRA CIVIL'!E5" display="'OBRA CIVIL'!E5" xr:uid="{3F7AC8DB-EC64-1447-89D3-FD5EB46AF92D}"/>
    <hyperlink ref="C921" location="'OBRA CIVIL'!E5" display="'OBRA CIVIL'!E5" xr:uid="{ED16E5A1-D70B-904E-B8F9-2BA695F64CC5}"/>
    <hyperlink ref="C962" location="'OBRA CIVIL'!E5" display="'OBRA CIVIL'!E5" xr:uid="{7A8B7B21-367E-7048-B0D0-A1954F7D931C}"/>
    <hyperlink ref="C1003" location="'OBRA CIVIL'!E5" display="'OBRA CIVIL'!E5" xr:uid="{248FC2CC-3C82-9744-95E3-31650AC9F1D6}"/>
    <hyperlink ref="C1044" location="'OBRA CIVIL'!E5" display="'OBRA CIVIL'!E5" xr:uid="{C390EA41-A9D5-EE48-8F4D-70D8D5C8FDF1}"/>
    <hyperlink ref="C1085" location="'OBRA CIVIL'!E5" display="'OBRA CIVIL'!E5" xr:uid="{B260B175-B2F0-1A47-8F73-811105B10C8F}"/>
    <hyperlink ref="C1126" location="'OBRA CIVIL'!E5" display="'OBRA CIVIL'!E5" xr:uid="{DA0E253B-2B56-F140-A904-D655C7C5B160}"/>
    <hyperlink ref="C1167" location="'OBRA CIVIL'!E5" display="'OBRA CIVIL'!E5" xr:uid="{2511DBAF-4C74-0642-B634-62143D2D243A}"/>
    <hyperlink ref="C1208" location="'OBRA CIVIL'!E5" display="'OBRA CIVIL'!E5" xr:uid="{A43AFBB8-592F-0544-AEAE-2B766357B40A}"/>
    <hyperlink ref="C1249" location="'OBRA CIVIL'!E5" display="'OBRA CIVIL'!E5" xr:uid="{D2CE650F-01A3-AD47-B829-696CD2F28E9D}"/>
    <hyperlink ref="C1291" location="'OBRA CIVIL'!E5" display="'OBRA CIVIL'!E5" xr:uid="{9BADE9D9-B473-C84E-ADD0-721EB7967537}"/>
    <hyperlink ref="C1333" location="'OBRA CIVIL'!E5" display="'OBRA CIVIL'!E5" xr:uid="{D9033C05-A7E2-F440-AEAF-4C441C6B91D9}"/>
    <hyperlink ref="C1375" location="'OBRA CIVIL'!E5" display="'OBRA CIVIL'!E5" xr:uid="{69A63D9B-F727-5448-B183-78E4F82D6AE3}"/>
    <hyperlink ref="C1414" location="'OBRA CIVIL'!E5" display="'OBRA CIVIL'!E5" xr:uid="{1847F718-42CE-F344-9BF3-67F9927A8E0A}"/>
    <hyperlink ref="C1452" location="'OBRA CIVIL'!E5" display="'OBRA CIVIL'!E5" xr:uid="{FC45DB64-4B52-AB4A-AA2C-81D5C538AD33}"/>
    <hyperlink ref="C1491" location="'OBRA CIVIL'!E5" display="'OBRA CIVIL'!E5" xr:uid="{2B1CFA09-BF5E-634A-861A-C3B51B1391DA}"/>
    <hyperlink ref="C1530" location="'OBRA CIVIL'!E5" display="'OBRA CIVIL'!E5" xr:uid="{BF60E2B6-AC69-D642-92AC-3755704C356E}"/>
    <hyperlink ref="C1569" location="'OBRA CIVIL'!E5" display="'OBRA CIVIL'!E5" xr:uid="{0BD45DD2-7A74-3145-AFEB-6EF3F6EE40EE}"/>
    <hyperlink ref="C1608" location="'OBRA CIVIL'!E5" display="'OBRA CIVIL'!E5" xr:uid="{374A79CD-9268-0B4C-AAEE-0E1378BE2DF4}"/>
    <hyperlink ref="C1647" location="'OBRA CIVIL'!E5" display="'OBRA CIVIL'!E5" xr:uid="{DE5459C5-8CF5-EA4A-B726-F4CE3A94905F}"/>
    <hyperlink ref="C1686" location="'OBRA CIVIL'!E5" display="'OBRA CIVIL'!E5" xr:uid="{4F691986-D6D2-E844-ABBB-F0F449F83922}"/>
    <hyperlink ref="C1725" location="'OBRA CIVIL'!E5" display="'OBRA CIVIL'!E5" xr:uid="{7BCC24AD-2F40-794A-ADA7-C03BA55E735D}"/>
    <hyperlink ref="C1764" location="'OBRA CIVIL'!E5" display="'OBRA CIVIL'!E5" xr:uid="{DA9A6320-1B66-A34A-9389-2A7304C61213}"/>
    <hyperlink ref="C1803" location="'OBRA CIVIL'!E5" display="'OBRA CIVIL'!E5" xr:uid="{F9381458-DF00-2044-B56E-204DEE6029A6}"/>
    <hyperlink ref="C1842" location="'OBRA CIVIL'!E5" display="'OBRA CIVIL'!E5" xr:uid="{E4B75437-9545-A241-BE11-0E0CE3BC64E5}"/>
    <hyperlink ref="C1881" location="'OBRA CIVIL'!E5" display="'OBRA CIVIL'!E5" xr:uid="{C3EFD524-49F5-B64B-B769-9D4702BD1971}"/>
    <hyperlink ref="C1920" location="'OBRA CIVIL'!E5" display="'OBRA CIVIL'!E5" xr:uid="{81B88162-6138-C44B-A7BB-F7AE2613EAEF}"/>
    <hyperlink ref="C1959" location="'OBRA CIVIL'!E5" display="'OBRA CIVIL'!E5" xr:uid="{922D3344-2F18-1741-BA21-6D4AC216FAB0}"/>
    <hyperlink ref="C1998" location="'OBRA CIVIL'!E5" display="'OBRA CIVIL'!E5" xr:uid="{1B41B457-D809-F849-A188-71EB60218BB0}"/>
    <hyperlink ref="C2037" location="'OBRA CIVIL'!E5" display="'OBRA CIVIL'!E5" xr:uid="{DE9F09F5-6AD5-254A-9D11-5A465794ECE5}"/>
    <hyperlink ref="C2076" location="'OBRA CIVIL'!E5" display="'OBRA CIVIL'!E5" xr:uid="{12A55AA3-72C9-0D44-89C5-24DB90E875F1}"/>
    <hyperlink ref="C2115" location="'OBRA CIVIL'!E5" display="'OBRA CIVIL'!E5" xr:uid="{D046ACEF-C563-7F4A-9E0C-BF8D785F9411}"/>
    <hyperlink ref="C2154" location="'OBRA CIVIL'!E5" display="'OBRA CIVIL'!E5" xr:uid="{1444C98A-993E-7043-91EC-CAABC713A3DF}"/>
    <hyperlink ref="C2195" location="'OBRA CIVIL'!E5" display="'OBRA CIVIL'!E5" xr:uid="{F69A0A08-A4A1-DD4F-BC76-DA8971A24740}"/>
    <hyperlink ref="C2236" location="'OBRA CIVIL'!E5" display="'OBRA CIVIL'!E5" xr:uid="{F9569804-1539-864D-B7B5-BCA136CFBFBD}"/>
    <hyperlink ref="C2278" location="'OBRA CIVIL'!E5" display="'OBRA CIVIL'!E5" xr:uid="{F55FAFDE-15FA-FC40-9298-9D4899C8CCA2}"/>
    <hyperlink ref="C2317" location="'OBRA CIVIL'!E5" display="'OBRA CIVIL'!E5" xr:uid="{F4782A49-8D95-A343-A490-4C39E72F8222}"/>
    <hyperlink ref="C2356" location="'OBRA CIVIL'!E5" display="'OBRA CIVIL'!E5" xr:uid="{7F518C64-6874-9348-9C9E-F91A741E3661}"/>
    <hyperlink ref="C2398" location="'OBRA CIVIL'!E5" display="'OBRA CIVIL'!E5" xr:uid="{6C998CB8-172A-F242-8BF3-F4B51AE42CBC}"/>
    <hyperlink ref="C2439" location="'OBRA CIVIL'!E5" display="'OBRA CIVIL'!E5" xr:uid="{6938E7E0-5AED-B440-A0B5-DCCF01045604}"/>
    <hyperlink ref="C2480" location="'OBRA CIVIL'!E5" display="'OBRA CIVIL'!E5" xr:uid="{61A18204-B619-8744-807C-8FDD3EAFC0B7}"/>
    <hyperlink ref="C2521" location="'OBRA CIVIL'!E5" display="'OBRA CIVIL'!E5" xr:uid="{4C6FD35A-B37C-9142-B085-FBFD17E27764}"/>
    <hyperlink ref="C2562" location="'OBRA CIVIL'!E5" display="'OBRA CIVIL'!E5" xr:uid="{558C5A68-ADFC-DE46-85B1-F42313ECE377}"/>
    <hyperlink ref="C2603" location="'OBRA CIVIL'!E5" display="'OBRA CIVIL'!E5" xr:uid="{40B6DE77-9B76-A94F-BE45-0089BE1A0FC7}"/>
    <hyperlink ref="C2642" location="'OBRA CIVIL'!E5" display="'OBRA CIVIL'!E5" xr:uid="{E62A9BB5-D679-9D43-A5C5-EAEA35385576}"/>
    <hyperlink ref="C2681" location="'OBRA CIVIL'!E5" display="'OBRA CIVIL'!E5" xr:uid="{2FAD7EF8-F854-434E-9CDB-CBD75305EB13}"/>
    <hyperlink ref="C2720" location="'OBRA CIVIL'!E5" display="'OBRA CIVIL'!E5" xr:uid="{86136447-2DEA-E948-841A-502D220B5FA0}"/>
  </hyperlink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GENERAL ADECUACIONES SEDES SEN </vt:lpstr>
      <vt:lpstr>1. APU CUARTOS FRIOS</vt:lpstr>
      <vt:lpstr>2. APU ADECUACIONES GENERALES</vt:lpstr>
      <vt:lpstr>3. APU ADECUACIONES TIC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Luz Solano Rincon</dc:creator>
  <cp:lastModifiedBy>Nusca Vanessa</cp:lastModifiedBy>
  <dcterms:created xsi:type="dcterms:W3CDTF">2020-10-26T21:17:20Z</dcterms:created>
  <dcterms:modified xsi:type="dcterms:W3CDTF">2022-03-02T18:18:34Z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0x0101005E117155DD92FE42A5B76CEEC408A80C</vt:lpwstr>
  </property>
</Properties>
</file>