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OneDrive\Desktop\MALMO\2_Presupuesto\"/>
    </mc:Choice>
  </mc:AlternateContent>
  <xr:revisionPtr revIDLastSave="92" documentId="8_{39DDCFAA-9511-437E-A77C-2AFC9BD82C73}" xr6:coauthVersionLast="36" xr6:coauthVersionMax="36" xr10:uidLastSave="{4AAAB831-4C88-45A0-814A-482DE3CDBE31}"/>
  <bookViews>
    <workbookView xWindow="0" yWindow="0" windowWidth="20490" windowHeight="7545" tabRatio="802" xr2:uid="{F964C4EF-FF68-4FA7-B03C-739D7CC13B41}"/>
  </bookViews>
  <sheets>
    <sheet name="PRESUPUESTO F" sheetId="12" r:id="rId1"/>
    <sheet name="ÍTEM 1.21 APU" sheetId="8" r:id="rId2"/>
    <sheet name="ÍTEM 1.22 APU" sheetId="7" r:id="rId3"/>
    <sheet name="ÍTEM 1.23 APU" sheetId="5" r:id="rId4"/>
    <sheet name="ÍTEM 2.1 APU" sheetId="6" r:id="rId5"/>
    <sheet name="ÍTEM 3.3 APU" sheetId="9" r:id="rId6"/>
    <sheet name="ÍTEM 4.1 APU" sheetId="4" r:id="rId7"/>
    <sheet name="ÍTEM 5.2 APU" sheetId="2" r:id="rId8"/>
    <sheet name="ÍTEM 6.3 APU" sheetId="11" r:id="rId9"/>
    <sheet name="ÍTEM 6.4 APU" sheetId="10" r:id="rId10"/>
    <sheet name="ÍTEM 7.2 APU" sheetId="3" r:id="rId11"/>
  </sheets>
  <externalReferences>
    <externalReference r:id="rId12"/>
  </externalReferences>
  <definedNames>
    <definedName name="_xlnm.Print_Area" localSheetId="1">'ÍTEM 1.21 APU'!$A$1:$E$19</definedName>
    <definedName name="_xlnm.Print_Area" localSheetId="2">'ÍTEM 1.22 APU'!$A$1:$E$21</definedName>
    <definedName name="_xlnm.Print_Area" localSheetId="3">'ÍTEM 1.23 APU'!$A$1:$E$19</definedName>
    <definedName name="_xlnm.Print_Area" localSheetId="4">'ÍTEM 2.1 APU'!$A$1:$E$11</definedName>
    <definedName name="_xlnm.Print_Area" localSheetId="5">'ÍTEM 3.3 APU'!$A$1:$E$22</definedName>
    <definedName name="_xlnm.Print_Area" localSheetId="6">'ÍTEM 4.1 APU'!$A$1:$E$20</definedName>
    <definedName name="_xlnm.Print_Area" localSheetId="7">'ÍTEM 5.2 APU'!$A$1:$E$20</definedName>
    <definedName name="_xlnm.Print_Area" localSheetId="8">'ÍTEM 6.3 APU'!$A$1:$E$20</definedName>
    <definedName name="_xlnm.Print_Area" localSheetId="9">'ÍTEM 6.4 APU'!$A$1:$E$21</definedName>
    <definedName name="_xlnm.Print_Area" localSheetId="10">'ÍTEM 7.2 APU'!$A$1:$E$21</definedName>
    <definedName name="_xlnm.Print_Area" localSheetId="0">'PRESUPUESTO F'!$A$1:$I$63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9" i="12" l="1"/>
  <c r="I59" i="12" s="1"/>
  <c r="G59" i="12"/>
  <c r="I58" i="12"/>
  <c r="G58" i="12"/>
  <c r="H55" i="12"/>
  <c r="I55" i="12" s="1"/>
  <c r="G55" i="12"/>
  <c r="H54" i="12"/>
  <c r="I54" i="12" s="1"/>
  <c r="G54" i="12"/>
  <c r="I53" i="12"/>
  <c r="G53" i="12"/>
  <c r="G52" i="12"/>
  <c r="I52" i="12" s="1"/>
  <c r="H49" i="12"/>
  <c r="I49" i="12" s="1"/>
  <c r="G49" i="12"/>
  <c r="I48" i="12"/>
  <c r="G48" i="12"/>
  <c r="H45" i="12"/>
  <c r="I45" i="12" s="1"/>
  <c r="I46" i="12" s="1"/>
  <c r="G45" i="12"/>
  <c r="I42" i="12"/>
  <c r="I41" i="12"/>
  <c r="G41" i="12"/>
  <c r="G40" i="12"/>
  <c r="I40" i="12" s="1"/>
  <c r="G39" i="12"/>
  <c r="I39" i="12" s="1"/>
  <c r="I38" i="12"/>
  <c r="G37" i="12"/>
  <c r="I37" i="12" s="1"/>
  <c r="H36" i="12"/>
  <c r="G36" i="12"/>
  <c r="G35" i="12"/>
  <c r="I35" i="12" s="1"/>
  <c r="G34" i="12"/>
  <c r="I34" i="12" s="1"/>
  <c r="H31" i="12"/>
  <c r="G31" i="12"/>
  <c r="I31" i="12" s="1"/>
  <c r="I32" i="12" s="1"/>
  <c r="H28" i="12"/>
  <c r="I28" i="12" s="1"/>
  <c r="G28" i="12"/>
  <c r="I27" i="12"/>
  <c r="H27" i="12"/>
  <c r="G27" i="12"/>
  <c r="H26" i="12"/>
  <c r="I26" i="12" s="1"/>
  <c r="G25" i="12"/>
  <c r="I25" i="12" s="1"/>
  <c r="G24" i="12"/>
  <c r="I24" i="12" s="1"/>
  <c r="I23" i="12"/>
  <c r="G23" i="12"/>
  <c r="I22" i="12"/>
  <c r="G22" i="12"/>
  <c r="G21" i="12"/>
  <c r="I21" i="12" s="1"/>
  <c r="G20" i="12"/>
  <c r="I20" i="12" s="1"/>
  <c r="I19" i="12"/>
  <c r="G19" i="12"/>
  <c r="I18" i="12"/>
  <c r="G18" i="12"/>
  <c r="G17" i="12"/>
  <c r="I17" i="12" s="1"/>
  <c r="G16" i="12"/>
  <c r="I16" i="12" s="1"/>
  <c r="I15" i="12"/>
  <c r="G15" i="12"/>
  <c r="G14" i="12"/>
  <c r="I14" i="12" s="1"/>
  <c r="G13" i="12"/>
  <c r="I13" i="12" s="1"/>
  <c r="G12" i="12"/>
  <c r="I12" i="12" s="1"/>
  <c r="I11" i="12"/>
  <c r="G11" i="12"/>
  <c r="G10" i="12"/>
  <c r="I10" i="12" s="1"/>
  <c r="G9" i="12"/>
  <c r="I9" i="12" s="1"/>
  <c r="G8" i="12"/>
  <c r="I8" i="12" s="1"/>
  <c r="I7" i="12"/>
  <c r="G7" i="12"/>
  <c r="G6" i="12"/>
  <c r="I6" i="12" s="1"/>
  <c r="I29" i="12" l="1"/>
  <c r="I60" i="12"/>
  <c r="I50" i="12"/>
  <c r="I36" i="12"/>
  <c r="I43" i="12" s="1"/>
  <c r="I61" i="12" s="1"/>
  <c r="I56" i="12"/>
  <c r="J5" i="11"/>
  <c r="C6" i="11" s="1"/>
  <c r="E6" i="11" s="1"/>
  <c r="E7" i="11"/>
  <c r="J10" i="11"/>
  <c r="E12" i="11"/>
  <c r="D13" i="11" s="1"/>
  <c r="E16" i="11"/>
  <c r="E17" i="11"/>
  <c r="E7" i="10"/>
  <c r="D9" i="10"/>
  <c r="J10" i="10"/>
  <c r="E12" i="10"/>
  <c r="D13" i="10" s="1"/>
  <c r="E16" i="10"/>
  <c r="D19" i="10" s="1"/>
  <c r="E17" i="10"/>
  <c r="E18" i="10"/>
  <c r="E7" i="9"/>
  <c r="J11" i="9"/>
  <c r="C6" i="9" s="1"/>
  <c r="E6" i="9" s="1"/>
  <c r="E12" i="9"/>
  <c r="D14" i="9" s="1"/>
  <c r="E13" i="9"/>
  <c r="E17" i="9"/>
  <c r="E18" i="9"/>
  <c r="D20" i="9"/>
  <c r="J8" i="8"/>
  <c r="C6" i="8" s="1"/>
  <c r="E6" i="8" s="1"/>
  <c r="D7" i="8" s="1"/>
  <c r="E18" i="8" s="1"/>
  <c r="D11" i="8"/>
  <c r="D16" i="8"/>
  <c r="E6" i="7"/>
  <c r="E7" i="7"/>
  <c r="J10" i="7"/>
  <c r="C8" i="7" s="1"/>
  <c r="E8" i="7" s="1"/>
  <c r="D9" i="7" s="1"/>
  <c r="E16" i="7"/>
  <c r="E17" i="7"/>
  <c r="J10" i="6"/>
  <c r="C6" i="6" s="1"/>
  <c r="E6" i="6" s="1"/>
  <c r="D9" i="6" s="1"/>
  <c r="E10" i="6" s="1"/>
  <c r="J8" i="5"/>
  <c r="C6" i="5" s="1"/>
  <c r="E6" i="5" s="1"/>
  <c r="D7" i="5" s="1"/>
  <c r="E10" i="5"/>
  <c r="D11" i="5"/>
  <c r="E14" i="5"/>
  <c r="D16" i="5" s="1"/>
  <c r="E18" i="5" s="1"/>
  <c r="E15" i="5"/>
  <c r="J10" i="4"/>
  <c r="C6" i="4" s="1"/>
  <c r="E6" i="4" s="1"/>
  <c r="D9" i="4" s="1"/>
  <c r="E20" i="4" s="1"/>
  <c r="D13" i="4"/>
  <c r="E16" i="4"/>
  <c r="D18" i="4"/>
  <c r="J10" i="3"/>
  <c r="C6" i="3" s="1"/>
  <c r="E6" i="3" s="1"/>
  <c r="D9" i="3" s="1"/>
  <c r="D13" i="3"/>
  <c r="E16" i="3"/>
  <c r="E17" i="3"/>
  <c r="D18" i="3"/>
  <c r="E20" i="3" s="1"/>
  <c r="E6" i="2"/>
  <c r="E7" i="2"/>
  <c r="E8" i="2"/>
  <c r="D9" i="2"/>
  <c r="J10" i="2"/>
  <c r="E12" i="2"/>
  <c r="D13" i="2"/>
  <c r="E16" i="2"/>
  <c r="D18" i="2" s="1"/>
  <c r="E20" i="2" s="1"/>
  <c r="E17" i="2"/>
  <c r="I62" i="12" l="1"/>
  <c r="I63" i="12" s="1"/>
  <c r="E21" i="10"/>
  <c r="D18" i="7"/>
  <c r="C12" i="7" s="1"/>
  <c r="E12" i="7" s="1"/>
  <c r="D13" i="7" s="1"/>
  <c r="D9" i="11"/>
  <c r="D18" i="11"/>
  <c r="D9" i="9"/>
  <c r="E22" i="9" s="1"/>
  <c r="E20" i="7" l="1"/>
  <c r="E20" i="11"/>
</calcChain>
</file>

<file path=xl/sharedStrings.xml><?xml version="1.0" encoding="utf-8"?>
<sst xmlns="http://schemas.openxmlformats.org/spreadsheetml/2006/main" count="587" uniqueCount="220">
  <si>
    <t>Costo Total de Actividad</t>
  </si>
  <si>
    <t>Total Material</t>
  </si>
  <si>
    <t>hh</t>
  </si>
  <si>
    <t>Oficial 1(A)</t>
  </si>
  <si>
    <t>Auxiliar de obra 2(B)</t>
  </si>
  <si>
    <t>Vr. Parcial</t>
  </si>
  <si>
    <t>CANTIDAD</t>
  </si>
  <si>
    <t>VALOR UNITARIO</t>
  </si>
  <si>
    <t>U.M.</t>
  </si>
  <si>
    <t>DESCRIPCION</t>
  </si>
  <si>
    <t xml:space="preserve">3. Mano de obra </t>
  </si>
  <si>
    <t>%</t>
  </si>
  <si>
    <t>Herramienta y equipo menor (% M.O)</t>
  </si>
  <si>
    <t>KG</t>
  </si>
  <si>
    <t>ACERO 60000PSI</t>
  </si>
  <si>
    <t>ML</t>
  </si>
  <si>
    <t>PUNTILLA CON Y SIN CABEZ 2</t>
  </si>
  <si>
    <t xml:space="preserve">MADERA TABLA BURRA </t>
  </si>
  <si>
    <t>1. Material</t>
  </si>
  <si>
    <t>M2</t>
  </si>
  <si>
    <t>ACTIVIDAD</t>
  </si>
  <si>
    <t>CAPITULO</t>
  </si>
  <si>
    <t>SECRETARIA DE CULTURA Y TURISMO TUNJA</t>
  </si>
  <si>
    <t>2. Equipos</t>
  </si>
  <si>
    <t>VALOR PROMEDIO</t>
  </si>
  <si>
    <t>COTIZACION  MADERAS  Y EQUIPOS</t>
  </si>
  <si>
    <t>COTIZACION ENGITECH</t>
  </si>
  <si>
    <t>COTIZACION INGENIERIA Y PRODUCTIVIDAD</t>
  </si>
  <si>
    <t>Adecuacion de senderos</t>
  </si>
  <si>
    <t>Km</t>
  </si>
  <si>
    <t>limpieza de  Limpieza sendero y mantenimiento de dos pasos o puentes rústicos (incluye retiro de vegetación de sendero, colocación de piezas de adoquines o piedras del sendero, cambio de maderas de puentes, aseguramiento de partes sueltas)</t>
  </si>
  <si>
    <t>KM</t>
  </si>
  <si>
    <t>ADECUACION DE SENDEROS, LIMPIEZA DE ADOQUIN, CAMBIO DE PIEZAS Y REPARACION PONTONES</t>
  </si>
  <si>
    <t>MANO DE OBRA</t>
  </si>
  <si>
    <t>COTIZACION  MADERAS Y EQUIPOS</t>
  </si>
  <si>
    <t>COTIZACION ARTE RUSTICO</t>
  </si>
  <si>
    <t>COTIZACION INTERCONTINENTAL</t>
  </si>
  <si>
    <t>VALOR BAÑO COTIZACION</t>
  </si>
  <si>
    <t>UND</t>
  </si>
  <si>
    <t>Porton metalico de 2.50 x 1,79, incluye puertas de dos hojas con listones en madera, colunas, cimentacion y letreo</t>
  </si>
  <si>
    <t>KIT PORTON METALICO INCLUYE PORTON 2 HOJAS, LISTONES MADERA, LETRERO, COLUMNAS, CIMENTACION</t>
  </si>
  <si>
    <t>COTIZACION  MERCADO LIBRE</t>
  </si>
  <si>
    <t>COTIZACION MERCADO L 2</t>
  </si>
  <si>
    <t>COTIZACION LINIO</t>
  </si>
  <si>
    <t>1. CONSTRUCCION DE BAÑO SECO</t>
  </si>
  <si>
    <t>ENGITECH</t>
  </si>
  <si>
    <t>RENACER</t>
  </si>
  <si>
    <t>LEGO INGENIERIA</t>
  </si>
  <si>
    <t>VALOR CASETA PREFABRICADA INCLUYE CIMENTACION Y PLACA</t>
  </si>
  <si>
    <t>kg</t>
  </si>
  <si>
    <t>2. CASETAS PREFABRICADAS</t>
  </si>
  <si>
    <t>OFICIAL INSTALACIONES (B)</t>
  </si>
  <si>
    <t>AUXILIAR DE OBRA 2 (B)</t>
  </si>
  <si>
    <t xml:space="preserve">COTIZACION 3 </t>
  </si>
  <si>
    <t>COTIZACION 2</t>
  </si>
  <si>
    <t>COTIZACION 1</t>
  </si>
  <si>
    <t xml:space="preserve">Combo baño ecologico incluye baño ecologico y 3 galones de 20 lt </t>
  </si>
  <si>
    <t>lt</t>
  </si>
  <si>
    <t>Agua</t>
  </si>
  <si>
    <t>Cemento blanco</t>
  </si>
  <si>
    <t>SUMINISTRO E INSTACION KIT BAÑO ECOLOGICO MAS 3 GALONES + MANGUERA CRISTAL 1"</t>
  </si>
  <si>
    <t xml:space="preserve">FONTEX  </t>
  </si>
  <si>
    <t>INTEGRATE S.A</t>
  </si>
  <si>
    <t>COTIZACION TSC</t>
  </si>
  <si>
    <t xml:space="preserve">Planta solar fotovoltaica integrada, garantia 1 año, incluye montaje e instalacion </t>
  </si>
  <si>
    <t xml:space="preserve">SUMINISTRO E INSTACION KIT PANEL SOLAR FOTOVOLTAICA INCLUYE INSTALACION </t>
  </si>
  <si>
    <t>dd</t>
  </si>
  <si>
    <t>Andamio, multidirecional de acero galvanizado, según ISO 9001</t>
  </si>
  <si>
    <t>valor promedio</t>
  </si>
  <si>
    <t>constuyamos</t>
  </si>
  <si>
    <t>ferreteria Y perfileria</t>
  </si>
  <si>
    <t>caballete homecenter</t>
  </si>
  <si>
    <t>GANCHO TEJA GALVANIZADA</t>
  </si>
  <si>
    <t>CABALLETE GALVANIZADO</t>
  </si>
  <si>
    <t>SUMINISTRO E INSTALACION CABALLETE GALVANIZADO</t>
  </si>
  <si>
    <t>Profesional biologo</t>
  </si>
  <si>
    <t>UN</t>
  </si>
  <si>
    <t>POSTES PINO patula ( 1.50 d= 9-10cm</t>
  </si>
  <si>
    <t>PROMEDIO</t>
  </si>
  <si>
    <t>COMERCIAL</t>
  </si>
  <si>
    <t>MADERAS POLANCO</t>
  </si>
  <si>
    <t>MAZTER MADERAS</t>
  </si>
  <si>
    <t>SUMINISTRO E INSTALACION DE MANERA IMUNIZADA</t>
  </si>
  <si>
    <t>SUMINISTRO DE  CASETAS PREFABRICADAS</t>
  </si>
  <si>
    <t>SUMINISTRO E INSTALACION DE CASETA PREFABRICADA DE 2.5m X 2.5m, INCLUYE CIMENTACION, PLACA, CASETA EN PREFABRICADO</t>
  </si>
  <si>
    <t>CONTENEDOR DE 200 LT</t>
  </si>
  <si>
    <t>SUMINISTRO E INSTACION DE CONTENEDOR DE 200 LT</t>
  </si>
  <si>
    <t>4. PORTON METALICO</t>
  </si>
  <si>
    <t>6. MANTENIMIENTO, SEÑALIZACION Y REUBICACION SEÑALES</t>
  </si>
  <si>
    <t>3. CUBIERTA BANCAS</t>
  </si>
  <si>
    <t>7. MANTENIMIENTO DE SENDERO</t>
  </si>
  <si>
    <t>2. Equipo</t>
  </si>
  <si>
    <t>SUMINISTRO E INSTALACIÓN DE TABLA ESTACADO PARA ESCALERA VERDE DE 30cm X 3m</t>
  </si>
  <si>
    <t>5. ESCALERAS VERDES</t>
  </si>
  <si>
    <t>6 .  MANTENIMIENTO, SEÑALIZACION Y REUBICACION SEÑALES</t>
  </si>
  <si>
    <t>MANTENIMIENTO Y REUBICACION DE SEÑALIZACIÓN EXISTENTE</t>
  </si>
  <si>
    <t>ALCALDIA MAYOR DE TUNJA</t>
  </si>
  <si>
    <t>ANEXO1. TÉCNICO - CANTIDADES DE OBRA</t>
  </si>
  <si>
    <t>OBJETO CONTRATO :SCT-55 CONTRATAR LOS SERVICIOS PARA LA INTERVENCIÓN Y ADECUACIÓN FÍSICA DEL SENDERO UBICADO EN LA RESERVA NATURAL "EL MALMO" PARA SU APROVECHAMIENTO CON FINES DE CONTEMPLACIÓN DE ESPECIES, QUE POTENCIALICE LA OFERTA TURÍSTICA LOCAL.</t>
  </si>
  <si>
    <t>ITEM</t>
  </si>
  <si>
    <t>CÓDIGO</t>
  </si>
  <si>
    <t>CANT</t>
  </si>
  <si>
    <t>CANT  REQUERIDA</t>
  </si>
  <si>
    <t>VALOR TOTAL</t>
  </si>
  <si>
    <t>1. CONSTRUCCIÓN BAÑO SECO</t>
  </si>
  <si>
    <t>1.1</t>
  </si>
  <si>
    <t>1.01.68</t>
  </si>
  <si>
    <t>LOCALIZACION Y REPALANTEO OBRA ARQUITECTONICA</t>
  </si>
  <si>
    <t>1.2</t>
  </si>
  <si>
    <t>1.02.17</t>
  </si>
  <si>
    <t>EXCAVACION MANUAL EN MATERIAL COMUN</t>
  </si>
  <si>
    <t>M3</t>
  </si>
  <si>
    <t>1.3</t>
  </si>
  <si>
    <t>1.02.28</t>
  </si>
  <si>
    <t>SOLADO CONCRETO ESPESOR E=0.005 14 Mpa</t>
  </si>
  <si>
    <t>1.4</t>
  </si>
  <si>
    <t>1.04.19</t>
  </si>
  <si>
    <t>MURO LADRILLO ESTRUCTURAL E= 15 MTS</t>
  </si>
  <si>
    <t>1.5</t>
  </si>
  <si>
    <t>1.05.13</t>
  </si>
  <si>
    <t>PAÑETE LISO MURO 1:4</t>
  </si>
  <si>
    <t>1.6</t>
  </si>
  <si>
    <t>1.06.15</t>
  </si>
  <si>
    <t>PUNTO SUMINISTRO GALVANIZADO</t>
  </si>
  <si>
    <t>1.7</t>
  </si>
  <si>
    <t>1.09.13</t>
  </si>
  <si>
    <t>ESTUCO Y VINILO TRES MANOS EN MURO</t>
  </si>
  <si>
    <t>1.8</t>
  </si>
  <si>
    <t>1.11.06</t>
  </si>
  <si>
    <t>BASE EN MATERIAL DE AFIRMADO COMPACTADO</t>
  </si>
  <si>
    <t>1.9</t>
  </si>
  <si>
    <t>1.12.07</t>
  </si>
  <si>
    <t>SUMINISTRO E INSTALACION DE CUBIERTA GALVANIZADA CL 30</t>
  </si>
  <si>
    <t>1.10</t>
  </si>
  <si>
    <t>1.14.22</t>
  </si>
  <si>
    <t>MARCO Y PUERTA MADERA PINO ENTABL. TRIPLEX 70-90 *200 CM</t>
  </si>
  <si>
    <t>1.11</t>
  </si>
  <si>
    <t>1.15.01</t>
  </si>
  <si>
    <t>CORRERA E D=1/2" 1 d= 1/2"</t>
  </si>
  <si>
    <t>1.12</t>
  </si>
  <si>
    <t>1.17.01</t>
  </si>
  <si>
    <t>CERRADURA ENTRADA DOBLE CILINDRO</t>
  </si>
  <si>
    <t>1.13</t>
  </si>
  <si>
    <t>3.03.18</t>
  </si>
  <si>
    <t>SUMINSITRO E INSTALACIONES DE CONCRETO SIMPLE DE 17.5 MPA</t>
  </si>
  <si>
    <t>1.14</t>
  </si>
  <si>
    <t>3.03.19</t>
  </si>
  <si>
    <t>SUMINISRO E INSTALACION DE CONCRETO CICLOPEO DE 17.5 Mpa</t>
  </si>
  <si>
    <t>1.15</t>
  </si>
  <si>
    <t>3.13.24</t>
  </si>
  <si>
    <t>MALLA ELECTROSOLDADA 0,15x 0,15 D=4MM</t>
  </si>
  <si>
    <t>1.16</t>
  </si>
  <si>
    <t>3.03.26</t>
  </si>
  <si>
    <t>SUMINISRO E INSTALACION DE CONCRETO SIMPLE DE 21 MPA</t>
  </si>
  <si>
    <t>1.17</t>
  </si>
  <si>
    <t>6.01.09</t>
  </si>
  <si>
    <t>MORTERO RELLENO GRUESO DOBELAS BLOQUE</t>
  </si>
  <si>
    <t>1.18</t>
  </si>
  <si>
    <t>6.02.07</t>
  </si>
  <si>
    <t>CONCRETO CLASE D 21 Mpa (3000 psi)</t>
  </si>
  <si>
    <t>1.19</t>
  </si>
  <si>
    <t>6.03.01</t>
  </si>
  <si>
    <t>SUMINISTRO FIGURADA Y AMARRE DE ACERO DE 37000 PSI 240 MPA</t>
  </si>
  <si>
    <t>1.20</t>
  </si>
  <si>
    <t>6.04.01</t>
  </si>
  <si>
    <t>MAMPOSTERIA LADRILLO TOLETE COMUN E=0,25 M</t>
  </si>
  <si>
    <t>1.21</t>
  </si>
  <si>
    <t>APU</t>
  </si>
  <si>
    <t xml:space="preserve">SUMINISTRO E INSTALACIÓN KIT PANEL SOLAR FOTOVOTAICA I NCLUYE INSTALACION </t>
  </si>
  <si>
    <t>1.22</t>
  </si>
  <si>
    <t xml:space="preserve">APU </t>
  </si>
  <si>
    <t>SUMIINISTRO E INSTALACION DE KIT DE BAÑO ECOLOGICO MAS 3 GALONES + MANGUERA CRISTAL 1"</t>
  </si>
  <si>
    <t>1.23</t>
  </si>
  <si>
    <t>SUMINISTRO E INSTALACIÓN CONTENEDOR DE 200 LTS</t>
  </si>
  <si>
    <t>TOTAL</t>
  </si>
  <si>
    <t>2.1</t>
  </si>
  <si>
    <t>SUMINISTRO E INTALACIÓN CASETA PRFABRICADA DE 2.5m X 2.5 m, INCLUYE, CASETA, CIMENTACIÓN, CUBIERTA</t>
  </si>
  <si>
    <t xml:space="preserve">EXCAVACION MANUAL EN MATERIAL COMUN </t>
  </si>
  <si>
    <t>3.2</t>
  </si>
  <si>
    <t>1.09.07</t>
  </si>
  <si>
    <t>ESMALTE MADERA LLENA 3 MANOS</t>
  </si>
  <si>
    <t>3.3</t>
  </si>
  <si>
    <t>3.4</t>
  </si>
  <si>
    <t>1.12.22</t>
  </si>
  <si>
    <t>SUMINISTRO E INSTALACION DE CUBIERTA GALVANIZADA CLL 30</t>
  </si>
  <si>
    <t>3.5</t>
  </si>
  <si>
    <t>1.12.43</t>
  </si>
  <si>
    <t>SUMINISTRO E INSTALACION PERFILERIA METALICA PARA LA ESTRUCTURA DE CUBIERTA SEGÚN DISEÑO</t>
  </si>
  <si>
    <t>3.6</t>
  </si>
  <si>
    <t>3.03.23</t>
  </si>
  <si>
    <t>SUMINISTRO E INSTALACION DE CONCRETO SIMPLE DE 17.5 MPA</t>
  </si>
  <si>
    <t>3.7</t>
  </si>
  <si>
    <t>3.13.34</t>
  </si>
  <si>
    <t>PINTURA DE ESTRUCTURA METALICA</t>
  </si>
  <si>
    <t>3.8</t>
  </si>
  <si>
    <t>SUMINISRO FIGURADA Y AMARRE DE ACERO 37000 PSI</t>
  </si>
  <si>
    <t>3.9</t>
  </si>
  <si>
    <t>1.02.27</t>
  </si>
  <si>
    <t xml:space="preserve">RELLENO CON MATERIAL DEL SITIO </t>
  </si>
  <si>
    <t>4 PORTON METALICO</t>
  </si>
  <si>
    <t>KIT PORTON METALICO DE 2.50m x 1,79m,  INCLUYE PORTON 2 HOJAS, LISTONES MADERA, LETRERO, COLUMNAS, CIMENTACION</t>
  </si>
  <si>
    <t>LOCALIZACION Y REPLANTEO OBRA ARQUITECTONICA</t>
  </si>
  <si>
    <t>5.2</t>
  </si>
  <si>
    <t>6 .  MANTENIMIENTO, SEÑALIZACIÓN Y REUBICACIÓN SEÑALES</t>
  </si>
  <si>
    <t>6.1</t>
  </si>
  <si>
    <t>6.2</t>
  </si>
  <si>
    <t>3.03.10</t>
  </si>
  <si>
    <t>EXCAVACION EN MATERIAL COMUN</t>
  </si>
  <si>
    <t>6.3</t>
  </si>
  <si>
    <t>6.4</t>
  </si>
  <si>
    <t xml:space="preserve">7  MANTENIMIENTO DE SENDERO </t>
  </si>
  <si>
    <t>7.1</t>
  </si>
  <si>
    <t>3.11.07</t>
  </si>
  <si>
    <t xml:space="preserve">ROCERIA A CADA LA LADO DE LA VIA Y/0 ZONAS NECESARIAS PARA BUENA VISIBILIDAD </t>
  </si>
  <si>
    <t>HA</t>
  </si>
  <si>
    <t>7.2</t>
  </si>
  <si>
    <t>TOTAL DE COSTOS DIRECTOS</t>
  </si>
  <si>
    <t>AIU 30%</t>
  </si>
  <si>
    <t>VALOR TOTAL DEL PROYECTO</t>
  </si>
  <si>
    <t>SUMINISTRO E INSTALACION DE MADERA IMUNIZADA DE 1.50 d= 9-10cm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</si>
</sst>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6"/>
      <color rgb="FF000000"/>
      <name val="Times New Roman"/>
      <family val="1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4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304">
    <xf numFmtId="0" fontId="0" fillId="0" borderId="0" xfId="0"/>
    <xf numFmtId="0" fontId="2" fillId="0" borderId="0" xfId="1" applyFont="1" applyAlignment="1">
      <alignment horizontal="left" vertical="center"/>
    </xf>
    <xf numFmtId="2" fontId="2" fillId="2" borderId="5" xfId="1" applyNumberFormat="1" applyFont="1" applyFill="1" applyBorder="1" applyAlignment="1">
      <alignment horizontal="center" vertical="center" shrinkToFit="1"/>
    </xf>
    <xf numFmtId="0" fontId="3" fillId="0" borderId="5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left" vertical="center" wrapText="1"/>
    </xf>
    <xf numFmtId="44" fontId="3" fillId="0" borderId="5" xfId="2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/>
    </xf>
    <xf numFmtId="0" fontId="2" fillId="3" borderId="0" xfId="1" applyFont="1" applyFill="1" applyAlignment="1">
      <alignment horizontal="left" vertical="center"/>
    </xf>
    <xf numFmtId="44" fontId="2" fillId="3" borderId="0" xfId="2" applyFont="1" applyFill="1" applyAlignment="1">
      <alignment horizontal="left" vertical="center"/>
    </xf>
    <xf numFmtId="0" fontId="3" fillId="0" borderId="1" xfId="1" applyFont="1" applyBorder="1" applyAlignment="1">
      <alignment horizontal="right" vertical="center" wrapText="1"/>
    </xf>
    <xf numFmtId="2" fontId="2" fillId="2" borderId="1" xfId="1" applyNumberFormat="1" applyFont="1" applyFill="1" applyBorder="1" applyAlignment="1">
      <alignment horizontal="center" vertical="center" shrinkToFit="1"/>
    </xf>
    <xf numFmtId="44" fontId="3" fillId="0" borderId="1" xfId="2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5" fillId="0" borderId="5" xfId="1" applyFont="1" applyBorder="1" applyAlignment="1">
      <alignment horizontal="right" vertical="center" wrapText="1"/>
    </xf>
    <xf numFmtId="2" fontId="4" fillId="2" borderId="5" xfId="1" applyNumberFormat="1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/>
    </xf>
    <xf numFmtId="4" fontId="4" fillId="0" borderId="5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left" vertical="center" wrapText="1"/>
    </xf>
    <xf numFmtId="44" fontId="5" fillId="0" borderId="5" xfId="2" applyFont="1" applyBorder="1" applyAlignment="1">
      <alignment horizontal="center" vertical="center" wrapText="1"/>
    </xf>
    <xf numFmtId="44" fontId="4" fillId="0" borderId="5" xfId="2" applyFont="1" applyBorder="1" applyAlignment="1">
      <alignment horizontal="center" vertical="center" shrinkToFit="1"/>
    </xf>
    <xf numFmtId="0" fontId="4" fillId="0" borderId="1" xfId="1" applyFont="1" applyBorder="1" applyAlignment="1">
      <alignment horizontal="left" vertical="center"/>
    </xf>
    <xf numFmtId="0" fontId="4" fillId="3" borderId="0" xfId="1" applyFont="1" applyFill="1" applyAlignment="1">
      <alignment horizontal="left" vertical="center"/>
    </xf>
    <xf numFmtId="44" fontId="4" fillId="3" borderId="0" xfId="2" applyFont="1" applyFill="1" applyAlignment="1">
      <alignment horizontal="left" vertical="center"/>
    </xf>
    <xf numFmtId="0" fontId="5" fillId="0" borderId="6" xfId="1" applyFont="1" applyBorder="1" applyAlignment="1">
      <alignment horizontal="right" vertical="center" wrapText="1"/>
    </xf>
    <xf numFmtId="2" fontId="4" fillId="2" borderId="6" xfId="1" applyNumberFormat="1" applyFont="1" applyFill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wrapText="1"/>
    </xf>
    <xf numFmtId="4" fontId="4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right" vertical="center" wrapText="1"/>
    </xf>
    <xf numFmtId="2" fontId="4" fillId="2" borderId="1" xfId="1" applyNumberFormat="1" applyFont="1" applyFill="1" applyBorder="1" applyAlignment="1">
      <alignment horizontal="center" vertical="center" shrinkToFit="1"/>
    </xf>
    <xf numFmtId="44" fontId="5" fillId="0" borderId="1" xfId="2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 shrinkToFit="1"/>
    </xf>
    <xf numFmtId="0" fontId="4" fillId="0" borderId="1" xfId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44" fontId="4" fillId="0" borderId="1" xfId="2" applyFont="1" applyBorder="1" applyAlignment="1">
      <alignment horizontal="center" vertical="center"/>
    </xf>
    <xf numFmtId="44" fontId="7" fillId="0" borderId="1" xfId="2" applyFont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top"/>
    </xf>
    <xf numFmtId="0" fontId="5" fillId="0" borderId="5" xfId="1" applyFont="1" applyBorder="1" applyAlignment="1">
      <alignment horizontal="right" vertical="top" wrapText="1"/>
    </xf>
    <xf numFmtId="2" fontId="4" fillId="2" borderId="5" xfId="1" applyNumberFormat="1" applyFont="1" applyFill="1" applyBorder="1" applyAlignment="1">
      <alignment horizontal="right" vertical="top" indent="1" shrinkToFit="1"/>
    </xf>
    <xf numFmtId="44" fontId="5" fillId="0" borderId="5" xfId="2" applyFont="1" applyBorder="1" applyAlignment="1">
      <alignment horizontal="left" vertical="top" wrapText="1"/>
    </xf>
    <xf numFmtId="44" fontId="4" fillId="0" borderId="5" xfId="2" applyFont="1" applyBorder="1" applyAlignment="1">
      <alignment horizontal="right" vertical="top" shrinkToFit="1"/>
    </xf>
    <xf numFmtId="0" fontId="5" fillId="0" borderId="5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left" vertical="top" wrapText="1"/>
    </xf>
    <xf numFmtId="0" fontId="4" fillId="3" borderId="0" xfId="1" applyFont="1" applyFill="1" applyAlignment="1">
      <alignment horizontal="left" vertical="top"/>
    </xf>
    <xf numFmtId="44" fontId="4" fillId="0" borderId="1" xfId="2" applyFont="1" applyBorder="1" applyAlignment="1">
      <alignment horizontal="right" vertical="top"/>
    </xf>
    <xf numFmtId="44" fontId="7" fillId="0" borderId="1" xfId="2" applyFont="1" applyBorder="1" applyAlignment="1">
      <alignment horizontal="right" vertical="top"/>
    </xf>
    <xf numFmtId="0" fontId="8" fillId="4" borderId="1" xfId="1" applyFont="1" applyFill="1" applyBorder="1" applyAlignment="1">
      <alignment horizontal="left" vertical="top"/>
    </xf>
    <xf numFmtId="0" fontId="8" fillId="4" borderId="1" xfId="1" applyFont="1" applyFill="1" applyBorder="1" applyAlignment="1">
      <alignment vertical="top" wrapText="1"/>
    </xf>
    <xf numFmtId="0" fontId="7" fillId="4" borderId="1" xfId="1" applyFont="1" applyFill="1" applyBorder="1" applyAlignment="1">
      <alignment horizontal="left" vertical="top"/>
    </xf>
    <xf numFmtId="0" fontId="7" fillId="4" borderId="1" xfId="1" applyFont="1" applyFill="1" applyBorder="1" applyAlignment="1">
      <alignment vertical="top" wrapText="1"/>
    </xf>
    <xf numFmtId="0" fontId="5" fillId="0" borderId="5" xfId="1" applyFont="1" applyBorder="1" applyAlignment="1">
      <alignment horizontal="left" vertical="top" wrapText="1"/>
    </xf>
    <xf numFmtId="4" fontId="4" fillId="0" borderId="5" xfId="1" applyNumberFormat="1" applyFont="1" applyBorder="1" applyAlignment="1">
      <alignment horizontal="right" vertical="top" shrinkToFit="1"/>
    </xf>
    <xf numFmtId="0" fontId="4" fillId="0" borderId="0" xfId="1" applyFont="1" applyBorder="1" applyAlignment="1">
      <alignment horizontal="left" vertical="top"/>
    </xf>
    <xf numFmtId="0" fontId="4" fillId="0" borderId="0" xfId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left" vertical="top"/>
    </xf>
    <xf numFmtId="0" fontId="4" fillId="0" borderId="0" xfId="1" applyFont="1" applyFill="1" applyAlignment="1">
      <alignment horizontal="left" vertical="top"/>
    </xf>
    <xf numFmtId="0" fontId="5" fillId="0" borderId="6" xfId="1" applyFont="1" applyBorder="1" applyAlignment="1">
      <alignment horizontal="right" vertical="top" wrapText="1"/>
    </xf>
    <xf numFmtId="2" fontId="4" fillId="2" borderId="6" xfId="1" applyNumberFormat="1" applyFont="1" applyFill="1" applyBorder="1" applyAlignment="1">
      <alignment horizontal="right" vertical="top" indent="1" shrinkToFit="1"/>
    </xf>
    <xf numFmtId="0" fontId="5" fillId="0" borderId="6" xfId="1" applyFont="1" applyBorder="1" applyAlignment="1">
      <alignment horizontal="left" vertical="top" wrapText="1"/>
    </xf>
    <xf numFmtId="4" fontId="4" fillId="0" borderId="6" xfId="1" applyNumberFormat="1" applyFont="1" applyBorder="1" applyAlignment="1">
      <alignment horizontal="right" vertical="top" shrinkToFit="1"/>
    </xf>
    <xf numFmtId="0" fontId="5" fillId="0" borderId="1" xfId="1" applyFont="1" applyBorder="1" applyAlignment="1">
      <alignment horizontal="right" vertical="top" wrapText="1"/>
    </xf>
    <xf numFmtId="2" fontId="4" fillId="2" borderId="1" xfId="1" applyNumberFormat="1" applyFont="1" applyFill="1" applyBorder="1" applyAlignment="1">
      <alignment horizontal="right" vertical="top" indent="1" shrinkToFit="1"/>
    </xf>
    <xf numFmtId="44" fontId="5" fillId="0" borderId="1" xfId="2" applyFont="1" applyBorder="1" applyAlignment="1">
      <alignment horizontal="left" vertical="top" wrapText="1"/>
    </xf>
    <xf numFmtId="44" fontId="4" fillId="0" borderId="1" xfId="2" applyFont="1" applyBorder="1" applyAlignment="1">
      <alignment horizontal="right" vertical="top" shrinkToFit="1"/>
    </xf>
    <xf numFmtId="0" fontId="4" fillId="0" borderId="1" xfId="1" applyFont="1" applyBorder="1" applyAlignment="1">
      <alignment horizontal="right" vertical="top"/>
    </xf>
    <xf numFmtId="0" fontId="7" fillId="4" borderId="0" xfId="1" applyFont="1" applyFill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44" fontId="4" fillId="0" borderId="1" xfId="2" applyFont="1" applyBorder="1" applyAlignment="1">
      <alignment horizontal="left" vertical="top"/>
    </xf>
    <xf numFmtId="44" fontId="4" fillId="3" borderId="0" xfId="2" applyFont="1" applyFill="1" applyAlignment="1">
      <alignment horizontal="left" vertical="top"/>
    </xf>
    <xf numFmtId="2" fontId="4" fillId="2" borderId="5" xfId="1" applyNumberFormat="1" applyFont="1" applyFill="1" applyBorder="1" applyAlignment="1">
      <alignment horizontal="center" vertical="top" shrinkToFit="1"/>
    </xf>
    <xf numFmtId="4" fontId="4" fillId="0" borderId="5" xfId="1" applyNumberFormat="1" applyFont="1" applyBorder="1" applyAlignment="1">
      <alignment horizontal="center" vertical="top" shrinkToFit="1"/>
    </xf>
    <xf numFmtId="0" fontId="7" fillId="4" borderId="1" xfId="1" applyFont="1" applyFill="1" applyBorder="1" applyAlignment="1">
      <alignment horizontal="center" vertical="top"/>
    </xf>
    <xf numFmtId="0" fontId="7" fillId="4" borderId="1" xfId="1" applyFont="1" applyFill="1" applyBorder="1" applyAlignment="1">
      <alignment horizontal="center" vertical="top" wrapText="1"/>
    </xf>
    <xf numFmtId="2" fontId="4" fillId="2" borderId="5" xfId="1" applyNumberFormat="1" applyFont="1" applyFill="1" applyBorder="1" applyAlignment="1">
      <alignment horizontal="right" vertical="center" shrinkToFit="1"/>
    </xf>
    <xf numFmtId="0" fontId="4" fillId="0" borderId="0" xfId="1" applyFont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2" fontId="4" fillId="2" borderId="6" xfId="1" applyNumberFormat="1" applyFont="1" applyFill="1" applyBorder="1" applyAlignment="1">
      <alignment horizontal="right" vertical="center" shrinkToFit="1"/>
    </xf>
    <xf numFmtId="2" fontId="4" fillId="2" borderId="1" xfId="1" applyNumberFormat="1" applyFont="1" applyFill="1" applyBorder="1" applyAlignment="1">
      <alignment horizontal="right" vertical="center" shrinkToFit="1"/>
    </xf>
    <xf numFmtId="0" fontId="9" fillId="0" borderId="5" xfId="1" applyFont="1" applyBorder="1" applyAlignment="1">
      <alignment horizontal="center" vertical="center" wrapText="1"/>
    </xf>
    <xf numFmtId="2" fontId="8" fillId="2" borderId="5" xfId="1" applyNumberFormat="1" applyFont="1" applyFill="1" applyBorder="1" applyAlignment="1">
      <alignment horizontal="center" vertical="center" shrinkToFit="1"/>
    </xf>
    <xf numFmtId="4" fontId="8" fillId="0" borderId="5" xfId="1" applyNumberFormat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/>
    </xf>
    <xf numFmtId="44" fontId="2" fillId="0" borderId="5" xfId="2" applyFont="1" applyBorder="1" applyAlignment="1">
      <alignment horizontal="right" vertical="center" shrinkToFit="1"/>
    </xf>
    <xf numFmtId="44" fontId="2" fillId="0" borderId="1" xfId="2" applyFont="1" applyBorder="1" applyAlignment="1">
      <alignment horizontal="left" vertical="center"/>
    </xf>
    <xf numFmtId="4" fontId="2" fillId="0" borderId="5" xfId="1" applyNumberFormat="1" applyFont="1" applyBorder="1" applyAlignment="1">
      <alignment horizontal="right" vertical="center" shrinkToFit="1"/>
    </xf>
    <xf numFmtId="0" fontId="9" fillId="0" borderId="6" xfId="1" applyFont="1" applyBorder="1" applyAlignment="1">
      <alignment horizontal="center" vertical="center" wrapText="1"/>
    </xf>
    <xf numFmtId="2" fontId="8" fillId="2" borderId="6" xfId="1" applyNumberFormat="1" applyFont="1" applyFill="1" applyBorder="1" applyAlignment="1">
      <alignment horizontal="center" vertical="center" shrinkToFit="1"/>
    </xf>
    <xf numFmtId="4" fontId="8" fillId="0" borderId="6" xfId="1" applyNumberFormat="1" applyFont="1" applyBorder="1" applyAlignment="1">
      <alignment horizontal="center" vertical="center" shrinkToFit="1"/>
    </xf>
    <xf numFmtId="44" fontId="2" fillId="0" borderId="1" xfId="2" applyFont="1" applyBorder="1" applyAlignment="1">
      <alignment horizontal="right" vertical="center" shrinkToFit="1"/>
    </xf>
    <xf numFmtId="44" fontId="8" fillId="0" borderId="1" xfId="2" applyFont="1" applyBorder="1" applyAlignment="1">
      <alignment horizontal="right" vertical="center"/>
    </xf>
    <xf numFmtId="44" fontId="4" fillId="0" borderId="1" xfId="2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44" fontId="4" fillId="0" borderId="1" xfId="2" applyFont="1" applyBorder="1" applyAlignment="1">
      <alignment horizontal="left" vertical="center"/>
    </xf>
    <xf numFmtId="44" fontId="4" fillId="3" borderId="1" xfId="1" applyNumberFormat="1" applyFont="1" applyFill="1" applyBorder="1" applyAlignment="1">
      <alignment horizontal="left" vertical="center"/>
    </xf>
    <xf numFmtId="9" fontId="5" fillId="0" borderId="5" xfId="1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44" fontId="5" fillId="0" borderId="1" xfId="2" applyNumberFormat="1" applyFont="1" applyBorder="1" applyAlignment="1">
      <alignment horizontal="center" vertical="center" wrapText="1"/>
    </xf>
    <xf numFmtId="44" fontId="4" fillId="0" borderId="1" xfId="1" applyNumberFormat="1" applyFont="1" applyBorder="1" applyAlignment="1">
      <alignment horizontal="center" vertical="center"/>
    </xf>
    <xf numFmtId="0" fontId="10" fillId="6" borderId="0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vertical="center" wrapText="1"/>
    </xf>
    <xf numFmtId="0" fontId="13" fillId="0" borderId="0" xfId="1" applyFont="1" applyFill="1" applyBorder="1" applyAlignment="1">
      <alignment vertical="center" wrapText="1"/>
    </xf>
    <xf numFmtId="0" fontId="13" fillId="0" borderId="0" xfId="1" applyFont="1" applyFill="1" applyBorder="1" applyAlignment="1">
      <alignment horizontal="left" vertical="center" wrapText="1"/>
    </xf>
    <xf numFmtId="0" fontId="12" fillId="0" borderId="16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center" vertical="center" wrapText="1"/>
    </xf>
    <xf numFmtId="4" fontId="12" fillId="0" borderId="1" xfId="1" applyNumberFormat="1" applyFont="1" applyFill="1" applyBorder="1" applyAlignment="1">
      <alignment horizontal="center" vertical="center" wrapText="1"/>
    </xf>
    <xf numFmtId="44" fontId="12" fillId="0" borderId="1" xfId="2" applyFont="1" applyFill="1" applyBorder="1" applyAlignment="1">
      <alignment horizontal="left" vertical="center" wrapText="1"/>
    </xf>
    <xf numFmtId="44" fontId="12" fillId="0" borderId="17" xfId="2" applyFont="1" applyFill="1" applyBorder="1" applyAlignment="1">
      <alignment horizontal="left" vertical="center" wrapText="1"/>
    </xf>
    <xf numFmtId="2" fontId="12" fillId="0" borderId="1" xfId="1" applyNumberFormat="1" applyFont="1" applyFill="1" applyBorder="1" applyAlignment="1">
      <alignment horizontal="center" vertical="center" wrapText="1"/>
    </xf>
    <xf numFmtId="0" fontId="12" fillId="2" borderId="16" xfId="1" applyFont="1" applyFill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4" fillId="2" borderId="1" xfId="1" applyFont="1" applyFill="1" applyBorder="1" applyAlignment="1">
      <alignment horizontal="left" vertical="center" wrapText="1"/>
    </xf>
    <xf numFmtId="0" fontId="12" fillId="2" borderId="1" xfId="1" applyFont="1" applyFill="1" applyBorder="1" applyAlignment="1">
      <alignment horizontal="center" vertical="center" wrapText="1"/>
    </xf>
    <xf numFmtId="2" fontId="12" fillId="2" borderId="1" xfId="1" applyNumberFormat="1" applyFont="1" applyFill="1" applyBorder="1" applyAlignment="1">
      <alignment horizontal="center" vertical="center" wrapText="1"/>
    </xf>
    <xf numFmtId="4" fontId="12" fillId="2" borderId="1" xfId="1" applyNumberFormat="1" applyFont="1" applyFill="1" applyBorder="1" applyAlignment="1">
      <alignment horizontal="center" vertical="center" wrapText="1"/>
    </xf>
    <xf numFmtId="44" fontId="12" fillId="2" borderId="1" xfId="2" applyFont="1" applyFill="1" applyBorder="1" applyAlignment="1">
      <alignment horizontal="left" vertical="center" wrapText="1"/>
    </xf>
    <xf numFmtId="44" fontId="12" fillId="2" borderId="17" xfId="2" applyFont="1" applyFill="1" applyBorder="1" applyAlignment="1">
      <alignment horizontal="left" vertical="center" wrapText="1"/>
    </xf>
    <xf numFmtId="0" fontId="13" fillId="2" borderId="0" xfId="1" applyFont="1" applyFill="1" applyBorder="1" applyAlignment="1">
      <alignment horizontal="left" vertical="center" wrapText="1"/>
    </xf>
    <xf numFmtId="2" fontId="14" fillId="0" borderId="1" xfId="1" applyNumberFormat="1" applyFont="1" applyFill="1" applyBorder="1" applyAlignment="1">
      <alignment horizontal="center" vertical="center" wrapText="1"/>
    </xf>
    <xf numFmtId="4" fontId="14" fillId="0" borderId="1" xfId="1" applyNumberFormat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 wrapText="1"/>
    </xf>
    <xf numFmtId="44" fontId="13" fillId="0" borderId="0" xfId="2" applyFont="1" applyFill="1" applyBorder="1" applyAlignment="1">
      <alignment horizontal="left" vertical="center" wrapText="1"/>
    </xf>
    <xf numFmtId="2" fontId="14" fillId="2" borderId="1" xfId="1" applyNumberFormat="1" applyFont="1" applyFill="1" applyBorder="1" applyAlignment="1">
      <alignment horizontal="center" vertical="center" wrapText="1"/>
    </xf>
    <xf numFmtId="4" fontId="14" fillId="2" borderId="1" xfId="1" applyNumberFormat="1" applyFont="1" applyFill="1" applyBorder="1" applyAlignment="1">
      <alignment horizontal="center" vertical="center" wrapText="1"/>
    </xf>
    <xf numFmtId="4" fontId="13" fillId="0" borderId="0" xfId="1" applyNumberFormat="1" applyFont="1" applyFill="1" applyBorder="1" applyAlignment="1">
      <alignment horizontal="center" vertical="center" wrapText="1"/>
    </xf>
    <xf numFmtId="0" fontId="13" fillId="2" borderId="0" xfId="1" applyFont="1" applyFill="1" applyBorder="1" applyAlignment="1">
      <alignment horizontal="center" vertical="center" wrapText="1"/>
    </xf>
    <xf numFmtId="4" fontId="13" fillId="2" borderId="0" xfId="1" applyNumberFormat="1" applyFont="1" applyFill="1" applyBorder="1" applyAlignment="1">
      <alignment horizontal="center" vertical="center" wrapText="1"/>
    </xf>
    <xf numFmtId="44" fontId="13" fillId="2" borderId="0" xfId="2" applyFont="1" applyFill="1" applyBorder="1" applyAlignment="1">
      <alignment horizontal="left" vertical="center" wrapText="1"/>
    </xf>
    <xf numFmtId="0" fontId="11" fillId="0" borderId="19" xfId="1" applyFont="1" applyFill="1" applyBorder="1" applyAlignment="1">
      <alignment vertical="center" wrapText="1"/>
    </xf>
    <xf numFmtId="44" fontId="11" fillId="5" borderId="21" xfId="1" applyNumberFormat="1" applyFont="1" applyFill="1" applyBorder="1" applyAlignment="1">
      <alignment vertical="center" wrapText="1"/>
    </xf>
    <xf numFmtId="44" fontId="11" fillId="5" borderId="15" xfId="2" applyFont="1" applyFill="1" applyBorder="1" applyAlignment="1">
      <alignment horizontal="left" vertical="center" wrapText="1"/>
    </xf>
    <xf numFmtId="44" fontId="11" fillId="5" borderId="17" xfId="1" applyNumberFormat="1" applyFont="1" applyFill="1" applyBorder="1" applyAlignment="1">
      <alignment horizontal="left" vertical="center" wrapText="1"/>
    </xf>
    <xf numFmtId="44" fontId="11" fillId="5" borderId="28" xfId="1" applyNumberFormat="1" applyFont="1" applyFill="1" applyBorder="1" applyAlignment="1">
      <alignment horizontal="left" vertical="center" wrapText="1"/>
    </xf>
    <xf numFmtId="0" fontId="11" fillId="7" borderId="31" xfId="1" applyFont="1" applyFill="1" applyBorder="1" applyAlignment="1">
      <alignment horizontal="center" vertical="center" wrapText="1"/>
    </xf>
    <xf numFmtId="0" fontId="11" fillId="7" borderId="32" xfId="1" applyFont="1" applyFill="1" applyBorder="1" applyAlignment="1">
      <alignment horizontal="center" vertical="center" wrapText="1"/>
    </xf>
    <xf numFmtId="0" fontId="11" fillId="7" borderId="28" xfId="1" applyFont="1" applyFill="1" applyBorder="1" applyAlignment="1">
      <alignment horizontal="center" vertical="center" wrapText="1"/>
    </xf>
    <xf numFmtId="0" fontId="12" fillId="0" borderId="33" xfId="1" applyFont="1" applyFill="1" applyBorder="1" applyAlignment="1">
      <alignment horizontal="left" vertical="center" wrapText="1"/>
    </xf>
    <xf numFmtId="0" fontId="12" fillId="0" borderId="34" xfId="1" applyFont="1" applyFill="1" applyBorder="1" applyAlignment="1">
      <alignment horizontal="left" vertical="center" wrapText="1"/>
    </xf>
    <xf numFmtId="0" fontId="12" fillId="0" borderId="34" xfId="1" applyFont="1" applyFill="1" applyBorder="1" applyAlignment="1">
      <alignment horizontal="center" vertical="center" wrapText="1"/>
    </xf>
    <xf numFmtId="4" fontId="12" fillId="0" borderId="34" xfId="1" applyNumberFormat="1" applyFont="1" applyFill="1" applyBorder="1" applyAlignment="1">
      <alignment horizontal="center" vertical="center" wrapText="1"/>
    </xf>
    <xf numFmtId="44" fontId="12" fillId="0" borderId="34" xfId="2" applyFont="1" applyFill="1" applyBorder="1" applyAlignment="1">
      <alignment horizontal="left" vertical="center" wrapText="1"/>
    </xf>
    <xf numFmtId="44" fontId="12" fillId="0" borderId="35" xfId="2" applyFont="1" applyFill="1" applyBorder="1" applyAlignment="1">
      <alignment horizontal="left" vertical="center" wrapText="1"/>
    </xf>
    <xf numFmtId="8" fontId="11" fillId="0" borderId="19" xfId="2" applyNumberFormat="1" applyFont="1" applyFill="1" applyBorder="1" applyAlignment="1">
      <alignment vertical="center" wrapText="1"/>
    </xf>
    <xf numFmtId="44" fontId="15" fillId="5" borderId="39" xfId="2" applyFont="1" applyFill="1" applyBorder="1" applyAlignment="1">
      <alignment horizontal="left" vertical="center" wrapText="1"/>
    </xf>
    <xf numFmtId="0" fontId="12" fillId="2" borderId="33" xfId="1" applyFont="1" applyFill="1" applyBorder="1" applyAlignment="1">
      <alignment horizontal="left" vertical="center" wrapText="1"/>
    </xf>
    <xf numFmtId="0" fontId="12" fillId="2" borderId="34" xfId="1" applyFont="1" applyFill="1" applyBorder="1" applyAlignment="1">
      <alignment horizontal="left" vertical="center" wrapText="1"/>
    </xf>
    <xf numFmtId="0" fontId="14" fillId="2" borderId="34" xfId="1" applyFont="1" applyFill="1" applyBorder="1" applyAlignment="1">
      <alignment horizontal="left" vertical="center" wrapText="1"/>
    </xf>
    <xf numFmtId="0" fontId="12" fillId="2" borderId="34" xfId="1" applyFont="1" applyFill="1" applyBorder="1" applyAlignment="1">
      <alignment horizontal="center" vertical="center" wrapText="1"/>
    </xf>
    <xf numFmtId="2" fontId="12" fillId="2" borderId="34" xfId="1" applyNumberFormat="1" applyFont="1" applyFill="1" applyBorder="1" applyAlignment="1">
      <alignment horizontal="center" vertical="center" wrapText="1"/>
    </xf>
    <xf numFmtId="4" fontId="12" fillId="2" borderId="34" xfId="1" applyNumberFormat="1" applyFont="1" applyFill="1" applyBorder="1" applyAlignment="1">
      <alignment horizontal="center" vertical="center" wrapText="1"/>
    </xf>
    <xf numFmtId="44" fontId="12" fillId="2" borderId="34" xfId="2" applyFont="1" applyFill="1" applyBorder="1" applyAlignment="1">
      <alignment horizontal="left" vertical="center" wrapText="1"/>
    </xf>
    <xf numFmtId="44" fontId="12" fillId="2" borderId="35" xfId="2" applyFont="1" applyFill="1" applyBorder="1" applyAlignment="1">
      <alignment horizontal="left" vertical="center" wrapText="1"/>
    </xf>
    <xf numFmtId="44" fontId="11" fillId="5" borderId="39" xfId="2" applyFont="1" applyFill="1" applyBorder="1" applyAlignment="1">
      <alignment horizontal="left" vertical="center" wrapText="1"/>
    </xf>
    <xf numFmtId="2" fontId="12" fillId="0" borderId="34" xfId="1" applyNumberFormat="1" applyFont="1" applyFill="1" applyBorder="1" applyAlignment="1">
      <alignment horizontal="center" vertical="center" wrapText="1"/>
    </xf>
    <xf numFmtId="2" fontId="14" fillId="0" borderId="34" xfId="1" applyNumberFormat="1" applyFont="1" applyFill="1" applyBorder="1" applyAlignment="1">
      <alignment horizontal="center" vertical="center" wrapText="1"/>
    </xf>
    <xf numFmtId="4" fontId="14" fillId="0" borderId="34" xfId="1" applyNumberFormat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vertical="center" wrapText="1"/>
    </xf>
    <xf numFmtId="0" fontId="14" fillId="2" borderId="33" xfId="1" applyFont="1" applyFill="1" applyBorder="1" applyAlignment="1">
      <alignment horizontal="left" vertical="center" wrapText="1"/>
    </xf>
    <xf numFmtId="0" fontId="14" fillId="2" borderId="34" xfId="1" applyFont="1" applyFill="1" applyBorder="1" applyAlignment="1">
      <alignment horizontal="center" vertical="center" wrapText="1"/>
    </xf>
    <xf numFmtId="4" fontId="14" fillId="2" borderId="34" xfId="1" applyNumberFormat="1" applyFont="1" applyFill="1" applyBorder="1" applyAlignment="1">
      <alignment horizontal="center" vertical="center" wrapText="1"/>
    </xf>
    <xf numFmtId="44" fontId="14" fillId="2" borderId="34" xfId="2" applyFont="1" applyFill="1" applyBorder="1" applyAlignment="1">
      <alignment horizontal="left" vertical="center" wrapText="1"/>
    </xf>
    <xf numFmtId="44" fontId="14" fillId="2" borderId="35" xfId="2" applyFont="1" applyFill="1" applyBorder="1" applyAlignment="1">
      <alignment horizontal="left" vertical="center" wrapText="1"/>
    </xf>
    <xf numFmtId="0" fontId="16" fillId="7" borderId="13" xfId="1" applyFont="1" applyFill="1" applyBorder="1" applyAlignment="1">
      <alignment horizontal="center" vertical="center" wrapText="1"/>
    </xf>
    <xf numFmtId="0" fontId="16" fillId="7" borderId="14" xfId="1" applyFont="1" applyFill="1" applyBorder="1" applyAlignment="1">
      <alignment horizontal="center" vertical="center" wrapText="1"/>
    </xf>
    <xf numFmtId="0" fontId="16" fillId="7" borderId="15" xfId="1" applyFont="1" applyFill="1" applyBorder="1" applyAlignment="1">
      <alignment horizontal="center" vertical="center" wrapText="1"/>
    </xf>
    <xf numFmtId="0" fontId="16" fillId="7" borderId="16" xfId="1" applyFont="1" applyFill="1" applyBorder="1" applyAlignment="1">
      <alignment horizontal="center" vertical="center" wrapText="1"/>
    </xf>
    <xf numFmtId="0" fontId="16" fillId="7" borderId="1" xfId="1" applyFont="1" applyFill="1" applyBorder="1" applyAlignment="1">
      <alignment horizontal="center" vertical="center" wrapText="1"/>
    </xf>
    <xf numFmtId="0" fontId="16" fillId="7" borderId="17" xfId="1" applyFont="1" applyFill="1" applyBorder="1" applyAlignment="1">
      <alignment horizontal="center" vertical="center" wrapText="1"/>
    </xf>
    <xf numFmtId="0" fontId="11" fillId="7" borderId="16" xfId="1" applyFont="1" applyFill="1" applyBorder="1" applyAlignment="1">
      <alignment horizontal="left" vertical="center" wrapText="1"/>
    </xf>
    <xf numFmtId="0" fontId="12" fillId="7" borderId="1" xfId="1" applyFont="1" applyFill="1" applyBorder="1" applyAlignment="1">
      <alignment horizontal="left" vertical="center" wrapText="1"/>
    </xf>
    <xf numFmtId="0" fontId="12" fillId="7" borderId="17" xfId="1" applyFont="1" applyFill="1" applyBorder="1" applyAlignment="1">
      <alignment horizontal="left" vertical="center" wrapText="1"/>
    </xf>
    <xf numFmtId="0" fontId="11" fillId="7" borderId="36" xfId="1" applyFont="1" applyFill="1" applyBorder="1" applyAlignment="1">
      <alignment horizontal="center" vertical="center" wrapText="1"/>
    </xf>
    <xf numFmtId="0" fontId="11" fillId="7" borderId="37" xfId="1" applyFont="1" applyFill="1" applyBorder="1" applyAlignment="1">
      <alignment horizontal="center" vertical="center" wrapText="1"/>
    </xf>
    <xf numFmtId="0" fontId="11" fillId="7" borderId="38" xfId="1" applyFont="1" applyFill="1" applyBorder="1" applyAlignment="1">
      <alignment horizontal="center" vertical="center" wrapText="1"/>
    </xf>
    <xf numFmtId="8" fontId="11" fillId="0" borderId="30" xfId="2" applyNumberFormat="1" applyFont="1" applyFill="1" applyBorder="1" applyAlignment="1">
      <alignment horizontal="center" vertical="center" wrapText="1"/>
    </xf>
    <xf numFmtId="8" fontId="11" fillId="0" borderId="19" xfId="2" applyNumberFormat="1" applyFont="1" applyFill="1" applyBorder="1" applyAlignment="1">
      <alignment horizontal="center" vertical="center" wrapText="1"/>
    </xf>
    <xf numFmtId="8" fontId="11" fillId="5" borderId="20" xfId="2" applyNumberFormat="1" applyFont="1" applyFill="1" applyBorder="1" applyAlignment="1">
      <alignment horizontal="center" vertical="center" wrapText="1"/>
    </xf>
    <xf numFmtId="0" fontId="11" fillId="5" borderId="36" xfId="1" applyFont="1" applyFill="1" applyBorder="1" applyAlignment="1">
      <alignment horizontal="center" vertical="center" wrapText="1"/>
    </xf>
    <xf numFmtId="0" fontId="11" fillId="5" borderId="37" xfId="1" applyFont="1" applyFill="1" applyBorder="1" applyAlignment="1">
      <alignment horizontal="center" vertical="center" wrapText="1"/>
    </xf>
    <xf numFmtId="0" fontId="11" fillId="5" borderId="38" xfId="1" applyFont="1" applyFill="1" applyBorder="1" applyAlignment="1">
      <alignment horizontal="center" vertical="center" wrapText="1"/>
    </xf>
    <xf numFmtId="8" fontId="11" fillId="2" borderId="30" xfId="2" applyNumberFormat="1" applyFont="1" applyFill="1" applyBorder="1" applyAlignment="1">
      <alignment horizontal="center" vertical="center" wrapText="1"/>
    </xf>
    <xf numFmtId="8" fontId="11" fillId="2" borderId="19" xfId="2" applyNumberFormat="1" applyFont="1" applyFill="1" applyBorder="1" applyAlignment="1">
      <alignment horizontal="center" vertical="center" wrapText="1"/>
    </xf>
    <xf numFmtId="8" fontId="11" fillId="2" borderId="29" xfId="2" applyNumberFormat="1" applyFont="1" applyFill="1" applyBorder="1" applyAlignment="1">
      <alignment horizontal="center" vertical="center" wrapText="1"/>
    </xf>
    <xf numFmtId="0" fontId="12" fillId="0" borderId="30" xfId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 wrapText="1"/>
    </xf>
    <xf numFmtId="0" fontId="11" fillId="5" borderId="20" xfId="1" applyFont="1" applyFill="1" applyBorder="1" applyAlignment="1">
      <alignment horizontal="center" vertical="center" wrapText="1"/>
    </xf>
    <xf numFmtId="0" fontId="11" fillId="5" borderId="22" xfId="1" applyFont="1" applyFill="1" applyBorder="1" applyAlignment="1">
      <alignment horizontal="right" vertical="center" wrapText="1"/>
    </xf>
    <xf numFmtId="0" fontId="11" fillId="5" borderId="23" xfId="1" applyFont="1" applyFill="1" applyBorder="1" applyAlignment="1">
      <alignment horizontal="right" vertical="center" wrapText="1"/>
    </xf>
    <xf numFmtId="0" fontId="11" fillId="5" borderId="24" xfId="1" applyFont="1" applyFill="1" applyBorder="1" applyAlignment="1">
      <alignment horizontal="right" vertical="center" wrapText="1"/>
    </xf>
    <xf numFmtId="0" fontId="11" fillId="5" borderId="18" xfId="1" applyFont="1" applyFill="1" applyBorder="1" applyAlignment="1">
      <alignment horizontal="right" vertical="center" wrapText="1"/>
    </xf>
    <xf numFmtId="0" fontId="11" fillId="5" borderId="9" xfId="1" applyFont="1" applyFill="1" applyBorder="1" applyAlignment="1">
      <alignment horizontal="right" vertical="center" wrapText="1"/>
    </xf>
    <xf numFmtId="0" fontId="11" fillId="5" borderId="8" xfId="1" applyFont="1" applyFill="1" applyBorder="1" applyAlignment="1">
      <alignment horizontal="right" vertical="center" wrapText="1"/>
    </xf>
    <xf numFmtId="0" fontId="11" fillId="5" borderId="25" xfId="1" applyFont="1" applyFill="1" applyBorder="1" applyAlignment="1">
      <alignment horizontal="right" vertical="center" wrapText="1"/>
    </xf>
    <xf numFmtId="0" fontId="11" fillId="5" borderId="26" xfId="1" applyFont="1" applyFill="1" applyBorder="1" applyAlignment="1">
      <alignment horizontal="right" vertical="center" wrapText="1"/>
    </xf>
    <xf numFmtId="0" fontId="11" fillId="5" borderId="27" xfId="1" applyFont="1" applyFill="1" applyBorder="1" applyAlignment="1">
      <alignment horizontal="right" vertical="center" wrapText="1"/>
    </xf>
    <xf numFmtId="0" fontId="13" fillId="0" borderId="30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top"/>
    </xf>
    <xf numFmtId="0" fontId="2" fillId="2" borderId="1" xfId="1" applyFont="1" applyFill="1" applyBorder="1" applyAlignment="1">
      <alignment horizontal="center" vertical="top" wrapText="1"/>
    </xf>
    <xf numFmtId="0" fontId="2" fillId="2" borderId="10" xfId="1" applyFont="1" applyFill="1" applyBorder="1" applyAlignment="1">
      <alignment horizontal="center" vertical="top" wrapText="1"/>
    </xf>
    <xf numFmtId="0" fontId="2" fillId="2" borderId="9" xfId="1" applyFont="1" applyFill="1" applyBorder="1" applyAlignment="1">
      <alignment horizontal="center" vertical="top" wrapText="1"/>
    </xf>
    <xf numFmtId="0" fontId="2" fillId="2" borderId="8" xfId="1" applyFont="1" applyFill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center"/>
    </xf>
    <xf numFmtId="0" fontId="9" fillId="4" borderId="3" xfId="1" applyFont="1" applyFill="1" applyBorder="1" applyAlignment="1">
      <alignment vertical="center" wrapText="1"/>
    </xf>
    <xf numFmtId="0" fontId="9" fillId="4" borderId="4" xfId="1" applyFont="1" applyFill="1" applyBorder="1" applyAlignment="1">
      <alignment vertical="center" wrapText="1"/>
    </xf>
    <xf numFmtId="0" fontId="3" fillId="0" borderId="3" xfId="1" applyFont="1" applyBorder="1" applyAlignment="1">
      <alignment horizontal="right" vertical="center" wrapText="1"/>
    </xf>
    <xf numFmtId="0" fontId="3" fillId="0" borderId="4" xfId="1" applyFont="1" applyBorder="1" applyAlignment="1">
      <alignment horizontal="right" vertical="center" wrapText="1"/>
    </xf>
    <xf numFmtId="0" fontId="3" fillId="0" borderId="2" xfId="1" applyFont="1" applyBorder="1" applyAlignment="1">
      <alignment horizontal="right" vertical="center" wrapText="1"/>
    </xf>
    <xf numFmtId="44" fontId="2" fillId="0" borderId="3" xfId="2" applyFont="1" applyBorder="1" applyAlignment="1">
      <alignment horizontal="right" vertical="center" shrinkToFit="1"/>
    </xf>
    <xf numFmtId="44" fontId="2" fillId="0" borderId="2" xfId="2" applyFont="1" applyBorder="1" applyAlignment="1">
      <alignment horizontal="right" vertical="center" shrinkToFit="1"/>
    </xf>
    <xf numFmtId="0" fontId="9" fillId="4" borderId="3" xfId="1" applyFont="1" applyFill="1" applyBorder="1" applyAlignment="1">
      <alignment horizontal="left" vertical="center" wrapText="1"/>
    </xf>
    <xf numFmtId="0" fontId="9" fillId="4" borderId="4" xfId="1" applyFont="1" applyFill="1" applyBorder="1" applyAlignment="1">
      <alignment horizontal="left" vertical="center" wrapText="1"/>
    </xf>
    <xf numFmtId="0" fontId="9" fillId="4" borderId="2" xfId="1" applyFont="1" applyFill="1" applyBorder="1" applyAlignment="1">
      <alignment horizontal="left" vertical="center" wrapText="1"/>
    </xf>
    <xf numFmtId="0" fontId="3" fillId="0" borderId="3" xfId="1" applyFont="1" applyBorder="1" applyAlignment="1">
      <alignment vertical="center" wrapText="1"/>
    </xf>
    <xf numFmtId="0" fontId="3" fillId="0" borderId="4" xfId="1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44" fontId="2" fillId="0" borderId="3" xfId="2" applyFont="1" applyBorder="1" applyAlignment="1">
      <alignment vertical="center" shrinkToFit="1"/>
    </xf>
    <xf numFmtId="44" fontId="2" fillId="0" borderId="2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top"/>
    </xf>
    <xf numFmtId="0" fontId="4" fillId="2" borderId="1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8" xfId="1" applyFont="1" applyFill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center"/>
    </xf>
    <xf numFmtId="0" fontId="6" fillId="4" borderId="3" xfId="1" applyFont="1" applyFill="1" applyBorder="1" applyAlignment="1">
      <alignment vertical="center" wrapText="1"/>
    </xf>
    <xf numFmtId="0" fontId="6" fillId="4" borderId="4" xfId="1" applyFont="1" applyFill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44" fontId="4" fillId="0" borderId="3" xfId="2" applyFont="1" applyBorder="1" applyAlignment="1">
      <alignment horizontal="center" vertical="center" shrinkToFit="1"/>
    </xf>
    <xf numFmtId="44" fontId="4" fillId="0" borderId="2" xfId="2" applyFont="1" applyBorder="1" applyAlignment="1">
      <alignment horizontal="center" vertical="center" shrinkToFit="1"/>
    </xf>
    <xf numFmtId="0" fontId="6" fillId="4" borderId="3" xfId="1" applyFont="1" applyFill="1" applyBorder="1" applyAlignment="1">
      <alignment horizontal="left" vertical="center" wrapText="1"/>
    </xf>
    <xf numFmtId="0" fontId="6" fillId="4" borderId="4" xfId="1" applyFont="1" applyFill="1" applyBorder="1" applyAlignment="1">
      <alignment horizontal="left" vertical="center" wrapText="1"/>
    </xf>
    <xf numFmtId="0" fontId="6" fillId="4" borderId="2" xfId="1" applyFont="1" applyFill="1" applyBorder="1" applyAlignment="1">
      <alignment horizontal="left" vertical="center" wrapText="1"/>
    </xf>
    <xf numFmtId="0" fontId="5" fillId="0" borderId="3" xfId="1" applyFont="1" applyBorder="1" applyAlignment="1">
      <alignment horizontal="right" vertical="center" wrapText="1"/>
    </xf>
    <xf numFmtId="0" fontId="5" fillId="0" borderId="4" xfId="1" applyFont="1" applyBorder="1" applyAlignment="1">
      <alignment horizontal="right" vertical="center" wrapText="1"/>
    </xf>
    <xf numFmtId="0" fontId="5" fillId="0" borderId="2" xfId="1" applyFont="1" applyBorder="1" applyAlignment="1">
      <alignment horizontal="right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vertical="center" wrapText="1"/>
    </xf>
    <xf numFmtId="0" fontId="5" fillId="2" borderId="4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7" fillId="0" borderId="1" xfId="1" applyFont="1" applyBorder="1" applyAlignment="1">
      <alignment horizontal="center" vertical="top"/>
    </xf>
    <xf numFmtId="0" fontId="6" fillId="4" borderId="3" xfId="1" applyFont="1" applyFill="1" applyBorder="1" applyAlignment="1">
      <alignment wrapText="1"/>
    </xf>
    <xf numFmtId="0" fontId="6" fillId="4" borderId="4" xfId="1" applyFont="1" applyFill="1" applyBorder="1" applyAlignment="1">
      <alignment wrapText="1"/>
    </xf>
    <xf numFmtId="0" fontId="5" fillId="0" borderId="3" xfId="1" applyFont="1" applyBorder="1" applyAlignment="1">
      <alignment horizontal="right" vertical="top" wrapText="1"/>
    </xf>
    <xf numFmtId="0" fontId="5" fillId="0" borderId="4" xfId="1" applyFont="1" applyBorder="1" applyAlignment="1">
      <alignment horizontal="right" vertical="top" wrapText="1"/>
    </xf>
    <xf numFmtId="0" fontId="5" fillId="0" borderId="11" xfId="1" applyFont="1" applyBorder="1" applyAlignment="1">
      <alignment horizontal="right" vertical="top" wrapText="1"/>
    </xf>
    <xf numFmtId="44" fontId="4" fillId="0" borderId="12" xfId="2" applyFont="1" applyBorder="1" applyAlignment="1">
      <alignment horizontal="right" vertical="top" shrinkToFit="1"/>
    </xf>
    <xf numFmtId="44" fontId="4" fillId="0" borderId="11" xfId="2" applyFont="1" applyBorder="1" applyAlignment="1">
      <alignment horizontal="right" vertical="top" shrinkToFit="1"/>
    </xf>
    <xf numFmtId="0" fontId="4" fillId="0" borderId="0" xfId="1" applyFont="1" applyAlignment="1">
      <alignment vertical="top" wrapText="1"/>
    </xf>
    <xf numFmtId="0" fontId="4" fillId="0" borderId="7" xfId="1" applyFont="1" applyBorder="1" applyAlignment="1">
      <alignment vertical="top" wrapText="1"/>
    </xf>
    <xf numFmtId="0" fontId="5" fillId="0" borderId="2" xfId="1" applyFont="1" applyBorder="1" applyAlignment="1">
      <alignment horizontal="right" vertical="top" wrapText="1"/>
    </xf>
    <xf numFmtId="44" fontId="4" fillId="0" borderId="3" xfId="2" applyFont="1" applyBorder="1" applyAlignment="1">
      <alignment horizontal="right" vertical="top" shrinkToFit="1"/>
    </xf>
    <xf numFmtId="44" fontId="4" fillId="0" borderId="2" xfId="2" applyFont="1" applyBorder="1" applyAlignment="1">
      <alignment horizontal="right" vertical="top" shrinkToFit="1"/>
    </xf>
    <xf numFmtId="0" fontId="6" fillId="4" borderId="3" xfId="1" applyFont="1" applyFill="1" applyBorder="1" applyAlignment="1">
      <alignment horizontal="left" wrapText="1"/>
    </xf>
    <xf numFmtId="0" fontId="6" fillId="4" borderId="4" xfId="1" applyFont="1" applyFill="1" applyBorder="1" applyAlignment="1">
      <alignment horizontal="left" wrapText="1"/>
    </xf>
    <xf numFmtId="0" fontId="6" fillId="4" borderId="2" xfId="1" applyFont="1" applyFill="1" applyBorder="1" applyAlignment="1">
      <alignment horizontal="left" wrapText="1"/>
    </xf>
    <xf numFmtId="0" fontId="5" fillId="0" borderId="3" xfId="1" applyFont="1" applyBorder="1" applyAlignment="1">
      <alignment vertical="top" wrapText="1"/>
    </xf>
    <xf numFmtId="0" fontId="5" fillId="0" borderId="4" xfId="1" applyFont="1" applyBorder="1" applyAlignment="1">
      <alignment vertical="top" wrapText="1"/>
    </xf>
    <xf numFmtId="0" fontId="5" fillId="0" borderId="2" xfId="1" applyFont="1" applyBorder="1" applyAlignment="1">
      <alignment vertical="top" wrapText="1"/>
    </xf>
    <xf numFmtId="44" fontId="4" fillId="0" borderId="3" xfId="2" applyFont="1" applyBorder="1" applyAlignment="1">
      <alignment vertical="top" shrinkToFit="1"/>
    </xf>
    <xf numFmtId="44" fontId="4" fillId="0" borderId="2" xfId="2" applyFont="1" applyBorder="1" applyAlignment="1">
      <alignment vertical="top" shrinkToFit="1"/>
    </xf>
    <xf numFmtId="0" fontId="4" fillId="2" borderId="1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wrapText="1"/>
    </xf>
    <xf numFmtId="0" fontId="6" fillId="4" borderId="3" xfId="1" applyFont="1" applyFill="1" applyBorder="1" applyAlignment="1">
      <alignment horizontal="left" vertical="top" wrapText="1"/>
    </xf>
    <xf numFmtId="0" fontId="6" fillId="4" borderId="4" xfId="1" applyFont="1" applyFill="1" applyBorder="1" applyAlignment="1">
      <alignment horizontal="left" vertical="top" wrapText="1"/>
    </xf>
    <xf numFmtId="0" fontId="12" fillId="2" borderId="40" xfId="1" applyFont="1" applyFill="1" applyBorder="1" applyAlignment="1">
      <alignment horizontal="left" vertical="center" wrapText="1"/>
    </xf>
    <xf numFmtId="0" fontId="12" fillId="2" borderId="20" xfId="1" applyFont="1" applyFill="1" applyBorder="1" applyAlignment="1">
      <alignment horizontal="left" vertical="center" wrapText="1"/>
    </xf>
    <xf numFmtId="0" fontId="12" fillId="2" borderId="20" xfId="1" applyFont="1" applyFill="1" applyBorder="1" applyAlignment="1">
      <alignment horizontal="center" vertical="center" wrapText="1"/>
    </xf>
    <xf numFmtId="2" fontId="12" fillId="2" borderId="20" xfId="1" applyNumberFormat="1" applyFont="1" applyFill="1" applyBorder="1" applyAlignment="1">
      <alignment horizontal="center" vertical="center" wrapText="1"/>
    </xf>
    <xf numFmtId="4" fontId="12" fillId="2" borderId="20" xfId="1" applyNumberFormat="1" applyFont="1" applyFill="1" applyBorder="1" applyAlignment="1">
      <alignment horizontal="center" vertical="center" wrapText="1"/>
    </xf>
    <xf numFmtId="44" fontId="12" fillId="2" borderId="20" xfId="2" applyNumberFormat="1" applyFont="1" applyFill="1" applyBorder="1" applyAlignment="1">
      <alignment horizontal="right" vertical="center" wrapText="1"/>
    </xf>
    <xf numFmtId="44" fontId="12" fillId="2" borderId="39" xfId="2" applyFont="1" applyFill="1" applyBorder="1" applyAlignment="1">
      <alignment horizontal="left" vertical="center" wrapText="1"/>
    </xf>
    <xf numFmtId="0" fontId="12" fillId="2" borderId="13" xfId="1" applyFont="1" applyFill="1" applyBorder="1" applyAlignment="1">
      <alignment horizontal="left" vertical="center" wrapText="1"/>
    </xf>
    <xf numFmtId="0" fontId="12" fillId="2" borderId="14" xfId="1" applyFont="1" applyFill="1" applyBorder="1" applyAlignment="1">
      <alignment horizontal="left" vertical="center" wrapText="1"/>
    </xf>
    <xf numFmtId="0" fontId="14" fillId="2" borderId="14" xfId="1" applyFont="1" applyFill="1" applyBorder="1" applyAlignment="1">
      <alignment horizontal="left" vertical="center" wrapText="1"/>
    </xf>
    <xf numFmtId="0" fontId="12" fillId="2" borderId="14" xfId="1" applyFont="1" applyFill="1" applyBorder="1" applyAlignment="1">
      <alignment horizontal="center" vertical="center" wrapText="1"/>
    </xf>
    <xf numFmtId="2" fontId="12" fillId="2" borderId="14" xfId="1" applyNumberFormat="1" applyFont="1" applyFill="1" applyBorder="1" applyAlignment="1">
      <alignment horizontal="center" vertical="center" wrapText="1"/>
    </xf>
    <xf numFmtId="4" fontId="12" fillId="2" borderId="14" xfId="1" applyNumberFormat="1" applyFont="1" applyFill="1" applyBorder="1" applyAlignment="1">
      <alignment horizontal="center" vertical="center" wrapText="1"/>
    </xf>
    <xf numFmtId="44" fontId="12" fillId="2" borderId="14" xfId="2" applyNumberFormat="1" applyFont="1" applyFill="1" applyBorder="1" applyAlignment="1">
      <alignment horizontal="right" vertical="center" wrapText="1"/>
    </xf>
    <xf numFmtId="44" fontId="12" fillId="2" borderId="15" xfId="2" applyFont="1" applyFill="1" applyBorder="1" applyAlignment="1">
      <alignment horizontal="left" vertical="center" wrapText="1"/>
    </xf>
    <xf numFmtId="44" fontId="12" fillId="0" borderId="25" xfId="2" applyFont="1" applyFill="1" applyBorder="1" applyAlignment="1">
      <alignment horizontal="center" vertical="center" wrapText="1"/>
    </xf>
    <xf numFmtId="44" fontId="12" fillId="0" borderId="26" xfId="2" applyFont="1" applyFill="1" applyBorder="1" applyAlignment="1">
      <alignment horizontal="center" vertical="center" wrapText="1"/>
    </xf>
    <xf numFmtId="44" fontId="12" fillId="0" borderId="26" xfId="2" applyFont="1" applyFill="1" applyBorder="1" applyAlignment="1">
      <alignment vertical="center" wrapText="1"/>
    </xf>
    <xf numFmtId="44" fontId="11" fillId="5" borderId="32" xfId="2" applyFont="1" applyFill="1" applyBorder="1" applyAlignment="1">
      <alignment horizontal="center" vertical="center" wrapText="1"/>
    </xf>
    <xf numFmtId="44" fontId="11" fillId="5" borderId="28" xfId="2" applyFont="1" applyFill="1" applyBorder="1" applyAlignment="1">
      <alignment horizontal="left" vertical="center" wrapText="1"/>
    </xf>
  </cellXfs>
  <cellStyles count="3">
    <cellStyle name="Moneda 2" xfId="2" xr:uid="{C428B6B0-AD4A-450D-9F44-B8E77999C9E0}"/>
    <cellStyle name="Normal" xfId="0" builtinId="0"/>
    <cellStyle name="Normal 2" xfId="1" xr:uid="{8A35262C-F248-4662-83DF-CCCE9417A8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464869</xdr:colOff>
      <xdr:row>5</xdr:row>
      <xdr:rowOff>111424</xdr:rowOff>
    </xdr:from>
    <xdr:ext cx="3671357" cy="2082723"/>
    <xdr:pic>
      <xdr:nvPicPr>
        <xdr:cNvPr id="2" name="Imagen 1">
          <a:extLst>
            <a:ext uri="{FF2B5EF4-FFF2-40B4-BE49-F238E27FC236}">
              <a16:creationId xmlns:a16="http://schemas.microsoft.com/office/drawing/2014/main" id="{75217D76-9DF7-444D-A1C9-800A18D4C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8869" y="1082974"/>
          <a:ext cx="3671357" cy="208272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f46af342a773c95/Desktop/PRESUPUESTO%20MALM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. Adecuacion de sendero"/>
      <sheetName val="APU.  UBICACION DE SEÑALIZACION"/>
      <sheetName val="APU.  CABALLETE "/>
      <sheetName val="APU. TABLA ESTACADO"/>
      <sheetName val="APU.  MADERA INMUNIZADA"/>
      <sheetName val="APU. PANEL SOLAR"/>
      <sheetName val="APU. BAÑO SECO"/>
      <sheetName val="APU. CONST. CASETA"/>
      <sheetName val="APU. CONTENEDOR"/>
      <sheetName val="APU. PORTON EL MALMO"/>
      <sheetName val="Hoja1"/>
    </sheetNames>
    <sheetDataSet>
      <sheetData sheetId="0">
        <row r="20">
          <cell r="E20">
            <v>748000</v>
          </cell>
        </row>
      </sheetData>
      <sheetData sheetId="1">
        <row r="22">
          <cell r="E22">
            <v>1316552.5425000002</v>
          </cell>
        </row>
      </sheetData>
      <sheetData sheetId="2">
        <row r="23">
          <cell r="E23">
            <v>79503.834633333332</v>
          </cell>
        </row>
      </sheetData>
      <sheetData sheetId="3">
        <row r="20">
          <cell r="E20">
            <v>601976.61</v>
          </cell>
        </row>
      </sheetData>
      <sheetData sheetId="4">
        <row r="21">
          <cell r="E21">
            <v>33667.753166666662</v>
          </cell>
        </row>
      </sheetData>
      <sheetData sheetId="5">
        <row r="19">
          <cell r="E19">
            <v>1479566.67</v>
          </cell>
        </row>
      </sheetData>
      <sheetData sheetId="6">
        <row r="21">
          <cell r="E21">
            <v>592543.05000000005</v>
          </cell>
        </row>
      </sheetData>
      <sheetData sheetId="7">
        <row r="11">
          <cell r="E11">
            <v>8745666.6699999999</v>
          </cell>
        </row>
      </sheetData>
      <sheetData sheetId="8">
        <row r="20">
          <cell r="E20">
            <v>182866.67</v>
          </cell>
        </row>
      </sheetData>
      <sheetData sheetId="9">
        <row r="21">
          <cell r="E21">
            <v>11963333.33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981D2-7C0D-4536-A4E5-63FEBBF306C8}">
  <sheetPr>
    <tabColor theme="0" tint="-0.499984740745262"/>
    <pageSetUpPr fitToPage="1"/>
  </sheetPr>
  <dimension ref="A1:O63"/>
  <sheetViews>
    <sheetView tabSelected="1" view="pageBreakPreview" topLeftCell="A43" zoomScale="70" zoomScaleNormal="69" zoomScaleSheetLayoutView="70" workbookViewId="0">
      <selection activeCell="K48" sqref="K48"/>
    </sheetView>
  </sheetViews>
  <sheetFormatPr baseColWidth="10" defaultRowHeight="15.75" x14ac:dyDescent="0.25"/>
  <cols>
    <col min="1" max="1" width="8.140625" style="110" customWidth="1"/>
    <col min="2" max="2" width="10.42578125" style="110" bestFit="1" customWidth="1"/>
    <col min="3" max="3" width="91.140625" style="110" customWidth="1"/>
    <col min="4" max="4" width="11.140625" style="129" customWidth="1"/>
    <col min="5" max="5" width="15.28515625" style="110" hidden="1" customWidth="1"/>
    <col min="6" max="6" width="22.140625" style="110" hidden="1" customWidth="1"/>
    <col min="7" max="7" width="13.28515625" style="110" bestFit="1" customWidth="1"/>
    <col min="8" max="8" width="20.140625" style="110" bestFit="1" customWidth="1"/>
    <col min="9" max="9" width="20.28515625" style="110" bestFit="1" customWidth="1"/>
    <col min="10" max="10" width="5.5703125" style="110" customWidth="1"/>
    <col min="11" max="11" width="7" style="110" customWidth="1"/>
    <col min="12" max="12" width="16.85546875" style="110" customWidth="1"/>
    <col min="13" max="13" width="15.5703125" style="110" customWidth="1"/>
    <col min="14" max="16384" width="11.42578125" style="110"/>
  </cols>
  <sheetData>
    <row r="1" spans="1:11" s="107" customFormat="1" ht="28.5" customHeight="1" x14ac:dyDescent="0.25">
      <c r="A1" s="171" t="s">
        <v>96</v>
      </c>
      <c r="B1" s="172"/>
      <c r="C1" s="172"/>
      <c r="D1" s="172"/>
      <c r="E1" s="172"/>
      <c r="F1" s="172"/>
      <c r="G1" s="172"/>
      <c r="H1" s="172"/>
      <c r="I1" s="173"/>
      <c r="J1" s="106"/>
      <c r="K1" s="106"/>
    </row>
    <row r="2" spans="1:11" s="107" customFormat="1" ht="27" customHeight="1" x14ac:dyDescent="0.25">
      <c r="A2" s="174" t="s">
        <v>97</v>
      </c>
      <c r="B2" s="175"/>
      <c r="C2" s="175"/>
      <c r="D2" s="175"/>
      <c r="E2" s="175"/>
      <c r="F2" s="175"/>
      <c r="G2" s="175"/>
      <c r="H2" s="175"/>
      <c r="I2" s="176"/>
      <c r="J2" s="108"/>
      <c r="K2" s="108"/>
    </row>
    <row r="3" spans="1:11" ht="44.25" customHeight="1" x14ac:dyDescent="0.25">
      <c r="A3" s="177" t="s">
        <v>98</v>
      </c>
      <c r="B3" s="178"/>
      <c r="C3" s="178"/>
      <c r="D3" s="178"/>
      <c r="E3" s="178"/>
      <c r="F3" s="178"/>
      <c r="G3" s="178"/>
      <c r="H3" s="178"/>
      <c r="I3" s="179"/>
      <c r="J3" s="109"/>
      <c r="K3" s="109"/>
    </row>
    <row r="4" spans="1:11" ht="32.25" thickBot="1" x14ac:dyDescent="0.3">
      <c r="A4" s="142" t="s">
        <v>99</v>
      </c>
      <c r="B4" s="143" t="s">
        <v>100</v>
      </c>
      <c r="C4" s="143" t="s">
        <v>20</v>
      </c>
      <c r="D4" s="143" t="s">
        <v>38</v>
      </c>
      <c r="E4" s="143" t="s">
        <v>101</v>
      </c>
      <c r="F4" s="143" t="s">
        <v>102</v>
      </c>
      <c r="G4" s="143" t="s">
        <v>6</v>
      </c>
      <c r="H4" s="143" t="s">
        <v>7</v>
      </c>
      <c r="I4" s="144" t="s">
        <v>103</v>
      </c>
    </row>
    <row r="5" spans="1:11" ht="20.25" customHeight="1" thickBot="1" x14ac:dyDescent="0.3">
      <c r="A5" s="180" t="s">
        <v>104</v>
      </c>
      <c r="B5" s="181"/>
      <c r="C5" s="181"/>
      <c r="D5" s="181"/>
      <c r="E5" s="181"/>
      <c r="F5" s="181"/>
      <c r="G5" s="181"/>
      <c r="H5" s="181"/>
      <c r="I5" s="182"/>
    </row>
    <row r="6" spans="1:11" ht="24.75" customHeight="1" x14ac:dyDescent="0.25">
      <c r="A6" s="145" t="s">
        <v>105</v>
      </c>
      <c r="B6" s="146" t="s">
        <v>106</v>
      </c>
      <c r="C6" s="146" t="s">
        <v>107</v>
      </c>
      <c r="D6" s="147" t="s">
        <v>19</v>
      </c>
      <c r="E6" s="148">
        <v>3.51</v>
      </c>
      <c r="F6" s="148">
        <v>1</v>
      </c>
      <c r="G6" s="148">
        <f>+ROUND(E6*F6,2)</f>
        <v>3.51</v>
      </c>
      <c r="H6" s="149">
        <v>4829.4399999999996</v>
      </c>
      <c r="I6" s="150">
        <f>ROUND(H6*G6,)</f>
        <v>16951</v>
      </c>
    </row>
    <row r="7" spans="1:11" ht="24.75" customHeight="1" x14ac:dyDescent="0.25">
      <c r="A7" s="111" t="s">
        <v>108</v>
      </c>
      <c r="B7" s="112" t="s">
        <v>109</v>
      </c>
      <c r="C7" s="112" t="s">
        <v>110</v>
      </c>
      <c r="D7" s="113" t="s">
        <v>111</v>
      </c>
      <c r="E7" s="114">
        <v>2.04</v>
      </c>
      <c r="F7" s="114">
        <v>1</v>
      </c>
      <c r="G7" s="114">
        <f t="shared" ref="G7:G28" si="0">+ROUND(E7*F7,2)</f>
        <v>2.04</v>
      </c>
      <c r="H7" s="115">
        <v>66142.289999999994</v>
      </c>
      <c r="I7" s="116">
        <f t="shared" ref="I7:I28" si="1">ROUND(H7*G7,)</f>
        <v>134930</v>
      </c>
    </row>
    <row r="8" spans="1:11" ht="24.75" customHeight="1" x14ac:dyDescent="0.25">
      <c r="A8" s="111" t="s">
        <v>112</v>
      </c>
      <c r="B8" s="112" t="s">
        <v>113</v>
      </c>
      <c r="C8" s="112" t="s">
        <v>114</v>
      </c>
      <c r="D8" s="113" t="s">
        <v>19</v>
      </c>
      <c r="E8" s="114">
        <v>0.14000000000000001</v>
      </c>
      <c r="F8" s="114">
        <v>1</v>
      </c>
      <c r="G8" s="114">
        <f t="shared" si="0"/>
        <v>0.14000000000000001</v>
      </c>
      <c r="H8" s="115">
        <v>28716.43</v>
      </c>
      <c r="I8" s="116">
        <f t="shared" si="1"/>
        <v>4020</v>
      </c>
    </row>
    <row r="9" spans="1:11" ht="24.75" customHeight="1" x14ac:dyDescent="0.25">
      <c r="A9" s="111" t="s">
        <v>115</v>
      </c>
      <c r="B9" s="112" t="s">
        <v>116</v>
      </c>
      <c r="C9" s="112" t="s">
        <v>117</v>
      </c>
      <c r="D9" s="113" t="s">
        <v>19</v>
      </c>
      <c r="E9" s="117">
        <v>16.22</v>
      </c>
      <c r="F9" s="117">
        <v>1</v>
      </c>
      <c r="G9" s="114">
        <f t="shared" si="0"/>
        <v>16.22</v>
      </c>
      <c r="H9" s="115">
        <v>96985.22</v>
      </c>
      <c r="I9" s="116">
        <f t="shared" si="1"/>
        <v>1573100</v>
      </c>
    </row>
    <row r="10" spans="1:11" ht="24.75" customHeight="1" x14ac:dyDescent="0.25">
      <c r="A10" s="111" t="s">
        <v>118</v>
      </c>
      <c r="B10" s="112" t="s">
        <v>119</v>
      </c>
      <c r="C10" s="112" t="s">
        <v>120</v>
      </c>
      <c r="D10" s="113" t="s">
        <v>19</v>
      </c>
      <c r="E10" s="117">
        <v>28.76</v>
      </c>
      <c r="F10" s="117">
        <v>1</v>
      </c>
      <c r="G10" s="114">
        <f t="shared" si="0"/>
        <v>28.76</v>
      </c>
      <c r="H10" s="115">
        <v>20187.71</v>
      </c>
      <c r="I10" s="116">
        <f t="shared" si="1"/>
        <v>580599</v>
      </c>
    </row>
    <row r="11" spans="1:11" ht="24.75" customHeight="1" x14ac:dyDescent="0.25">
      <c r="A11" s="111" t="s">
        <v>121</v>
      </c>
      <c r="B11" s="112" t="s">
        <v>122</v>
      </c>
      <c r="C11" s="112" t="s">
        <v>123</v>
      </c>
      <c r="D11" s="113" t="s">
        <v>38</v>
      </c>
      <c r="E11" s="117">
        <v>2.7</v>
      </c>
      <c r="F11" s="117">
        <v>1</v>
      </c>
      <c r="G11" s="114">
        <f t="shared" si="0"/>
        <v>2.7</v>
      </c>
      <c r="H11" s="115">
        <v>116539.38</v>
      </c>
      <c r="I11" s="116">
        <f t="shared" si="1"/>
        <v>314656</v>
      </c>
    </row>
    <row r="12" spans="1:11" ht="24.75" customHeight="1" x14ac:dyDescent="0.25">
      <c r="A12" s="111" t="s">
        <v>124</v>
      </c>
      <c r="B12" s="112" t="s">
        <v>125</v>
      </c>
      <c r="C12" s="112" t="s">
        <v>126</v>
      </c>
      <c r="D12" s="113" t="s">
        <v>19</v>
      </c>
      <c r="E12" s="117">
        <v>28.76</v>
      </c>
      <c r="F12" s="117">
        <v>1</v>
      </c>
      <c r="G12" s="114">
        <f t="shared" si="0"/>
        <v>28.76</v>
      </c>
      <c r="H12" s="115">
        <v>12641.78</v>
      </c>
      <c r="I12" s="116">
        <f t="shared" si="1"/>
        <v>363578</v>
      </c>
    </row>
    <row r="13" spans="1:11" ht="24.75" customHeight="1" x14ac:dyDescent="0.25">
      <c r="A13" s="111" t="s">
        <v>127</v>
      </c>
      <c r="B13" s="112" t="s">
        <v>128</v>
      </c>
      <c r="C13" s="112" t="s">
        <v>129</v>
      </c>
      <c r="D13" s="113" t="s">
        <v>111</v>
      </c>
      <c r="E13" s="117">
        <v>0.31</v>
      </c>
      <c r="F13" s="117">
        <v>1</v>
      </c>
      <c r="G13" s="114">
        <f t="shared" si="0"/>
        <v>0.31</v>
      </c>
      <c r="H13" s="115">
        <v>57047.23</v>
      </c>
      <c r="I13" s="116">
        <f t="shared" si="1"/>
        <v>17685</v>
      </c>
    </row>
    <row r="14" spans="1:11" ht="24.75" customHeight="1" x14ac:dyDescent="0.25">
      <c r="A14" s="111" t="s">
        <v>130</v>
      </c>
      <c r="B14" s="112" t="s">
        <v>131</v>
      </c>
      <c r="C14" s="112" t="s">
        <v>132</v>
      </c>
      <c r="D14" s="113" t="s">
        <v>19</v>
      </c>
      <c r="E14" s="117">
        <v>8.14</v>
      </c>
      <c r="F14" s="117">
        <v>1</v>
      </c>
      <c r="G14" s="114">
        <f t="shared" si="0"/>
        <v>8.14</v>
      </c>
      <c r="H14" s="115">
        <v>27236.06</v>
      </c>
      <c r="I14" s="116">
        <f t="shared" si="1"/>
        <v>221702</v>
      </c>
    </row>
    <row r="15" spans="1:11" ht="24.75" customHeight="1" x14ac:dyDescent="0.25">
      <c r="A15" s="111" t="s">
        <v>133</v>
      </c>
      <c r="B15" s="112" t="s">
        <v>134</v>
      </c>
      <c r="C15" s="112" t="s">
        <v>135</v>
      </c>
      <c r="D15" s="113" t="s">
        <v>38</v>
      </c>
      <c r="E15" s="117">
        <v>1</v>
      </c>
      <c r="F15" s="117">
        <v>1</v>
      </c>
      <c r="G15" s="114">
        <f t="shared" si="0"/>
        <v>1</v>
      </c>
      <c r="H15" s="115">
        <v>370577.33</v>
      </c>
      <c r="I15" s="116">
        <f t="shared" si="1"/>
        <v>370577</v>
      </c>
    </row>
    <row r="16" spans="1:11" ht="24.75" customHeight="1" x14ac:dyDescent="0.25">
      <c r="A16" s="111" t="s">
        <v>136</v>
      </c>
      <c r="B16" s="112" t="s">
        <v>137</v>
      </c>
      <c r="C16" s="112" t="s">
        <v>138</v>
      </c>
      <c r="D16" s="113" t="s">
        <v>15</v>
      </c>
      <c r="E16" s="117">
        <v>6.3</v>
      </c>
      <c r="F16" s="117">
        <v>1</v>
      </c>
      <c r="G16" s="114">
        <f t="shared" si="0"/>
        <v>6.3</v>
      </c>
      <c r="H16" s="115">
        <v>91541.51</v>
      </c>
      <c r="I16" s="116">
        <f t="shared" si="1"/>
        <v>576712</v>
      </c>
    </row>
    <row r="17" spans="1:9" ht="24.75" customHeight="1" x14ac:dyDescent="0.25">
      <c r="A17" s="111" t="s">
        <v>139</v>
      </c>
      <c r="B17" s="112" t="s">
        <v>140</v>
      </c>
      <c r="C17" s="112" t="s">
        <v>141</v>
      </c>
      <c r="D17" s="113" t="s">
        <v>38</v>
      </c>
      <c r="E17" s="117">
        <v>1</v>
      </c>
      <c r="F17" s="117">
        <v>1</v>
      </c>
      <c r="G17" s="114">
        <f t="shared" si="0"/>
        <v>1</v>
      </c>
      <c r="H17" s="115">
        <v>49186</v>
      </c>
      <c r="I17" s="116">
        <f t="shared" si="1"/>
        <v>49186</v>
      </c>
    </row>
    <row r="18" spans="1:9" ht="24.75" customHeight="1" x14ac:dyDescent="0.25">
      <c r="A18" s="111" t="s">
        <v>142</v>
      </c>
      <c r="B18" s="112" t="s">
        <v>143</v>
      </c>
      <c r="C18" s="112" t="s">
        <v>144</v>
      </c>
      <c r="D18" s="113" t="s">
        <v>111</v>
      </c>
      <c r="E18" s="117">
        <v>0.12</v>
      </c>
      <c r="F18" s="117">
        <v>1</v>
      </c>
      <c r="G18" s="114">
        <f t="shared" si="0"/>
        <v>0.12</v>
      </c>
      <c r="H18" s="115">
        <v>650668.16</v>
      </c>
      <c r="I18" s="116">
        <f t="shared" si="1"/>
        <v>78080</v>
      </c>
    </row>
    <row r="19" spans="1:9" ht="24.75" customHeight="1" x14ac:dyDescent="0.25">
      <c r="A19" s="111" t="s">
        <v>145</v>
      </c>
      <c r="B19" s="112" t="s">
        <v>146</v>
      </c>
      <c r="C19" s="112" t="s">
        <v>147</v>
      </c>
      <c r="D19" s="113" t="s">
        <v>111</v>
      </c>
      <c r="E19" s="117">
        <v>2.0099999999999998</v>
      </c>
      <c r="F19" s="117">
        <v>1</v>
      </c>
      <c r="G19" s="114">
        <f t="shared" si="0"/>
        <v>2.0099999999999998</v>
      </c>
      <c r="H19" s="115">
        <v>445682.27</v>
      </c>
      <c r="I19" s="116">
        <f t="shared" si="1"/>
        <v>895821</v>
      </c>
    </row>
    <row r="20" spans="1:9" ht="24.75" customHeight="1" x14ac:dyDescent="0.25">
      <c r="A20" s="111" t="s">
        <v>148</v>
      </c>
      <c r="B20" s="112" t="s">
        <v>149</v>
      </c>
      <c r="C20" s="112" t="s">
        <v>150</v>
      </c>
      <c r="D20" s="113" t="s">
        <v>13</v>
      </c>
      <c r="E20" s="117">
        <v>12.13</v>
      </c>
      <c r="F20" s="117">
        <v>1</v>
      </c>
      <c r="G20" s="114">
        <f t="shared" si="0"/>
        <v>12.13</v>
      </c>
      <c r="H20" s="115">
        <v>4706</v>
      </c>
      <c r="I20" s="116">
        <f t="shared" si="1"/>
        <v>57084</v>
      </c>
    </row>
    <row r="21" spans="1:9" ht="24.75" customHeight="1" x14ac:dyDescent="0.25">
      <c r="A21" s="111" t="s">
        <v>151</v>
      </c>
      <c r="B21" s="112" t="s">
        <v>152</v>
      </c>
      <c r="C21" s="112" t="s">
        <v>153</v>
      </c>
      <c r="D21" s="113" t="s">
        <v>111</v>
      </c>
      <c r="E21" s="117">
        <v>0.19</v>
      </c>
      <c r="F21" s="117">
        <v>1</v>
      </c>
      <c r="G21" s="114">
        <f t="shared" si="0"/>
        <v>0.19</v>
      </c>
      <c r="H21" s="115">
        <v>667019.24</v>
      </c>
      <c r="I21" s="116">
        <f t="shared" si="1"/>
        <v>126734</v>
      </c>
    </row>
    <row r="22" spans="1:9" ht="24.75" customHeight="1" x14ac:dyDescent="0.25">
      <c r="A22" s="111" t="s">
        <v>154</v>
      </c>
      <c r="B22" s="112" t="s">
        <v>155</v>
      </c>
      <c r="C22" s="112" t="s">
        <v>156</v>
      </c>
      <c r="D22" s="113" t="s">
        <v>111</v>
      </c>
      <c r="E22" s="117">
        <v>0.68</v>
      </c>
      <c r="F22" s="117">
        <v>1</v>
      </c>
      <c r="G22" s="114">
        <f t="shared" si="0"/>
        <v>0.68</v>
      </c>
      <c r="H22" s="115">
        <v>407136.65</v>
      </c>
      <c r="I22" s="116">
        <f t="shared" si="1"/>
        <v>276853</v>
      </c>
    </row>
    <row r="23" spans="1:9" ht="24.75" customHeight="1" x14ac:dyDescent="0.25">
      <c r="A23" s="111" t="s">
        <v>157</v>
      </c>
      <c r="B23" s="112" t="s">
        <v>158</v>
      </c>
      <c r="C23" s="112" t="s">
        <v>159</v>
      </c>
      <c r="D23" s="113" t="s">
        <v>111</v>
      </c>
      <c r="E23" s="117">
        <v>0.45</v>
      </c>
      <c r="F23" s="117">
        <v>1</v>
      </c>
      <c r="G23" s="114">
        <f t="shared" si="0"/>
        <v>0.45</v>
      </c>
      <c r="H23" s="115">
        <v>475506.98</v>
      </c>
      <c r="I23" s="116">
        <f t="shared" si="1"/>
        <v>213978</v>
      </c>
    </row>
    <row r="24" spans="1:9" ht="24.75" customHeight="1" x14ac:dyDescent="0.25">
      <c r="A24" s="111" t="s">
        <v>160</v>
      </c>
      <c r="B24" s="112" t="s">
        <v>161</v>
      </c>
      <c r="C24" s="112" t="s">
        <v>162</v>
      </c>
      <c r="D24" s="113" t="s">
        <v>13</v>
      </c>
      <c r="E24" s="117">
        <v>61.51</v>
      </c>
      <c r="F24" s="117">
        <v>1</v>
      </c>
      <c r="G24" s="114">
        <f t="shared" si="0"/>
        <v>61.51</v>
      </c>
      <c r="H24" s="115">
        <v>4170.6899999999996</v>
      </c>
      <c r="I24" s="116">
        <f t="shared" si="1"/>
        <v>256539</v>
      </c>
    </row>
    <row r="25" spans="1:9" ht="24.75" customHeight="1" x14ac:dyDescent="0.25">
      <c r="A25" s="111" t="s">
        <v>163</v>
      </c>
      <c r="B25" s="112" t="s">
        <v>164</v>
      </c>
      <c r="C25" s="112" t="s">
        <v>165</v>
      </c>
      <c r="D25" s="113" t="s">
        <v>19</v>
      </c>
      <c r="E25" s="117">
        <v>1.1200000000000001</v>
      </c>
      <c r="F25" s="117">
        <v>1</v>
      </c>
      <c r="G25" s="114">
        <f t="shared" si="0"/>
        <v>1.1200000000000001</v>
      </c>
      <c r="H25" s="115">
        <v>142134.84</v>
      </c>
      <c r="I25" s="116">
        <f t="shared" si="1"/>
        <v>159191</v>
      </c>
    </row>
    <row r="26" spans="1:9" ht="37.5" customHeight="1" x14ac:dyDescent="0.25">
      <c r="A26" s="118" t="s">
        <v>166</v>
      </c>
      <c r="B26" s="119" t="s">
        <v>167</v>
      </c>
      <c r="C26" s="120" t="s">
        <v>168</v>
      </c>
      <c r="D26" s="121" t="s">
        <v>38</v>
      </c>
      <c r="E26" s="122">
        <v>1</v>
      </c>
      <c r="F26" s="122">
        <v>1</v>
      </c>
      <c r="G26" s="123">
        <v>2</v>
      </c>
      <c r="H26" s="124">
        <f>'[1]APU. PANEL SOLAR'!E19</f>
        <v>1479566.67</v>
      </c>
      <c r="I26" s="125">
        <f t="shared" si="1"/>
        <v>2959133</v>
      </c>
    </row>
    <row r="27" spans="1:9" ht="37.5" customHeight="1" thickBot="1" x14ac:dyDescent="0.3">
      <c r="A27" s="284" t="s">
        <v>169</v>
      </c>
      <c r="B27" s="285" t="s">
        <v>170</v>
      </c>
      <c r="C27" s="285" t="s">
        <v>171</v>
      </c>
      <c r="D27" s="286" t="s">
        <v>38</v>
      </c>
      <c r="E27" s="287">
        <v>1</v>
      </c>
      <c r="F27" s="287">
        <v>2</v>
      </c>
      <c r="G27" s="288">
        <f t="shared" si="0"/>
        <v>2</v>
      </c>
      <c r="H27" s="289">
        <f>'[1]APU. BAÑO SECO'!E21</f>
        <v>592543.05000000005</v>
      </c>
      <c r="I27" s="290">
        <f t="shared" si="1"/>
        <v>1185086</v>
      </c>
    </row>
    <row r="28" spans="1:9" s="126" customFormat="1" ht="24.75" customHeight="1" x14ac:dyDescent="0.25">
      <c r="A28" s="291" t="s">
        <v>172</v>
      </c>
      <c r="B28" s="292" t="s">
        <v>170</v>
      </c>
      <c r="C28" s="293" t="s">
        <v>173</v>
      </c>
      <c r="D28" s="294" t="s">
        <v>38</v>
      </c>
      <c r="E28" s="295">
        <v>1</v>
      </c>
      <c r="F28" s="295">
        <v>2</v>
      </c>
      <c r="G28" s="296">
        <f t="shared" si="0"/>
        <v>2</v>
      </c>
      <c r="H28" s="297">
        <f>'[1]APU. CONTENEDOR'!E20</f>
        <v>182866.67</v>
      </c>
      <c r="I28" s="298">
        <f t="shared" si="1"/>
        <v>365733</v>
      </c>
    </row>
    <row r="29" spans="1:9" ht="25.5" customHeight="1" thickBot="1" x14ac:dyDescent="0.3">
      <c r="A29" s="183"/>
      <c r="B29" s="184"/>
      <c r="C29" s="184"/>
      <c r="D29" s="184"/>
      <c r="E29" s="151"/>
      <c r="F29" s="151"/>
      <c r="G29" s="185" t="s">
        <v>174</v>
      </c>
      <c r="H29" s="185"/>
      <c r="I29" s="152">
        <f>SUM(I6:I28)</f>
        <v>10797928</v>
      </c>
    </row>
    <row r="30" spans="1:9" ht="23.25" customHeight="1" thickBot="1" x14ac:dyDescent="0.3">
      <c r="A30" s="186" t="s">
        <v>50</v>
      </c>
      <c r="B30" s="187"/>
      <c r="C30" s="187"/>
      <c r="D30" s="187"/>
      <c r="E30" s="187"/>
      <c r="F30" s="187"/>
      <c r="G30" s="187"/>
      <c r="H30" s="187"/>
      <c r="I30" s="188"/>
    </row>
    <row r="31" spans="1:9" s="126" customFormat="1" ht="30" x14ac:dyDescent="0.25">
      <c r="A31" s="153" t="s">
        <v>175</v>
      </c>
      <c r="B31" s="154" t="s">
        <v>167</v>
      </c>
      <c r="C31" s="155" t="s">
        <v>176</v>
      </c>
      <c r="D31" s="156" t="s">
        <v>38</v>
      </c>
      <c r="E31" s="157">
        <v>1</v>
      </c>
      <c r="F31" s="157">
        <v>2</v>
      </c>
      <c r="G31" s="158">
        <f t="shared" ref="G31" si="2">+ROUND(E31*F31,2)</f>
        <v>2</v>
      </c>
      <c r="H31" s="159">
        <f>'[1]APU. CONST. CASETA'!E11</f>
        <v>8745666.6699999999</v>
      </c>
      <c r="I31" s="160">
        <f>ROUND(H31*G31,)</f>
        <v>17491333</v>
      </c>
    </row>
    <row r="32" spans="1:9" ht="24.75" customHeight="1" thickBot="1" x14ac:dyDescent="0.3">
      <c r="A32" s="189"/>
      <c r="B32" s="190"/>
      <c r="C32" s="190"/>
      <c r="D32" s="190"/>
      <c r="E32" s="191"/>
      <c r="F32" s="152"/>
      <c r="G32" s="185" t="s">
        <v>174</v>
      </c>
      <c r="H32" s="185"/>
      <c r="I32" s="161">
        <f>SUM(I31:I31)</f>
        <v>17491333</v>
      </c>
    </row>
    <row r="33" spans="1:15" ht="25.5" customHeight="1" thickBot="1" x14ac:dyDescent="0.3">
      <c r="A33" s="186" t="s">
        <v>89</v>
      </c>
      <c r="B33" s="187"/>
      <c r="C33" s="187"/>
      <c r="D33" s="187"/>
      <c r="E33" s="187"/>
      <c r="F33" s="187"/>
      <c r="G33" s="187"/>
      <c r="H33" s="187"/>
      <c r="I33" s="188"/>
    </row>
    <row r="34" spans="1:15" ht="27" customHeight="1" x14ac:dyDescent="0.25">
      <c r="A34" s="145">
        <v>3.1</v>
      </c>
      <c r="B34" s="146" t="s">
        <v>109</v>
      </c>
      <c r="C34" s="146" t="s">
        <v>177</v>
      </c>
      <c r="D34" s="147" t="s">
        <v>111</v>
      </c>
      <c r="E34" s="162">
        <v>0.15</v>
      </c>
      <c r="F34" s="163">
        <v>12</v>
      </c>
      <c r="G34" s="164">
        <f t="shared" ref="G34:G41" si="3">+ROUND(E34*F34,2)</f>
        <v>1.8</v>
      </c>
      <c r="H34" s="149">
        <v>66142.289999999994</v>
      </c>
      <c r="I34" s="150">
        <f t="shared" ref="I34:I42" si="4">ROUND(H34*G34,)</f>
        <v>119056</v>
      </c>
    </row>
    <row r="35" spans="1:15" ht="27" customHeight="1" x14ac:dyDescent="0.25">
      <c r="A35" s="111" t="s">
        <v>178</v>
      </c>
      <c r="B35" s="112" t="s">
        <v>179</v>
      </c>
      <c r="C35" s="112" t="s">
        <v>180</v>
      </c>
      <c r="D35" s="113" t="s">
        <v>19</v>
      </c>
      <c r="E35" s="113">
        <v>5</v>
      </c>
      <c r="F35" s="127">
        <v>12</v>
      </c>
      <c r="G35" s="128">
        <f t="shared" si="3"/>
        <v>60</v>
      </c>
      <c r="H35" s="115">
        <v>14912.61</v>
      </c>
      <c r="I35" s="116">
        <f t="shared" si="4"/>
        <v>894757</v>
      </c>
      <c r="M35" s="129"/>
      <c r="N35" s="130"/>
      <c r="O35" s="130"/>
    </row>
    <row r="36" spans="1:15" s="126" customFormat="1" ht="27" customHeight="1" x14ac:dyDescent="0.25">
      <c r="A36" s="118" t="s">
        <v>181</v>
      </c>
      <c r="B36" s="119" t="s">
        <v>167</v>
      </c>
      <c r="C36" s="120" t="s">
        <v>74</v>
      </c>
      <c r="D36" s="121" t="s">
        <v>15</v>
      </c>
      <c r="E36" s="122">
        <v>2.1</v>
      </c>
      <c r="F36" s="131">
        <v>12</v>
      </c>
      <c r="G36" s="132">
        <f t="shared" si="3"/>
        <v>25.2</v>
      </c>
      <c r="H36" s="124">
        <f>'[1]APU.  CABALLETE '!E23</f>
        <v>79503.834633333332</v>
      </c>
      <c r="I36" s="125">
        <f t="shared" si="4"/>
        <v>2003497</v>
      </c>
    </row>
    <row r="37" spans="1:15" ht="27" customHeight="1" x14ac:dyDescent="0.25">
      <c r="A37" s="111" t="s">
        <v>182</v>
      </c>
      <c r="B37" s="112" t="s">
        <v>183</v>
      </c>
      <c r="C37" s="112" t="s">
        <v>184</v>
      </c>
      <c r="D37" s="113" t="s">
        <v>19</v>
      </c>
      <c r="E37" s="113">
        <v>4.41</v>
      </c>
      <c r="F37" s="127">
        <v>12</v>
      </c>
      <c r="G37" s="128">
        <f t="shared" si="3"/>
        <v>52.92</v>
      </c>
      <c r="H37" s="115">
        <v>47638.02</v>
      </c>
      <c r="I37" s="116">
        <f t="shared" si="4"/>
        <v>2521004</v>
      </c>
    </row>
    <row r="38" spans="1:15" ht="39" customHeight="1" x14ac:dyDescent="0.25">
      <c r="A38" s="111" t="s">
        <v>185</v>
      </c>
      <c r="B38" s="112" t="s">
        <v>186</v>
      </c>
      <c r="C38" s="112" t="s">
        <v>187</v>
      </c>
      <c r="D38" s="113" t="s">
        <v>13</v>
      </c>
      <c r="E38" s="113">
        <v>158.51</v>
      </c>
      <c r="F38" s="127">
        <v>12</v>
      </c>
      <c r="G38" s="128">
        <v>1902.1</v>
      </c>
      <c r="H38" s="115">
        <v>10828.84</v>
      </c>
      <c r="I38" s="116">
        <f t="shared" si="4"/>
        <v>20597537</v>
      </c>
    </row>
    <row r="39" spans="1:15" ht="27" customHeight="1" x14ac:dyDescent="0.25">
      <c r="A39" s="111" t="s">
        <v>188</v>
      </c>
      <c r="B39" s="112" t="s">
        <v>189</v>
      </c>
      <c r="C39" s="112" t="s">
        <v>190</v>
      </c>
      <c r="D39" s="113" t="s">
        <v>111</v>
      </c>
      <c r="E39" s="113">
        <v>0.24</v>
      </c>
      <c r="F39" s="127">
        <v>12</v>
      </c>
      <c r="G39" s="128">
        <f t="shared" si="3"/>
        <v>2.88</v>
      </c>
      <c r="H39" s="115">
        <v>541179.04</v>
      </c>
      <c r="I39" s="116">
        <f t="shared" si="4"/>
        <v>1558596</v>
      </c>
      <c r="K39" s="129"/>
      <c r="L39" s="130"/>
      <c r="M39" s="130"/>
    </row>
    <row r="40" spans="1:15" ht="27" customHeight="1" x14ac:dyDescent="0.25">
      <c r="A40" s="111" t="s">
        <v>191</v>
      </c>
      <c r="B40" s="112" t="s">
        <v>192</v>
      </c>
      <c r="C40" s="112" t="s">
        <v>193</v>
      </c>
      <c r="D40" s="113" t="s">
        <v>13</v>
      </c>
      <c r="E40" s="113">
        <v>144</v>
      </c>
      <c r="F40" s="127">
        <v>12</v>
      </c>
      <c r="G40" s="128">
        <f t="shared" si="3"/>
        <v>1728</v>
      </c>
      <c r="H40" s="115">
        <v>2981.73</v>
      </c>
      <c r="I40" s="116">
        <f t="shared" si="4"/>
        <v>5152429</v>
      </c>
    </row>
    <row r="41" spans="1:15" ht="27" customHeight="1" x14ac:dyDescent="0.25">
      <c r="A41" s="111" t="s">
        <v>194</v>
      </c>
      <c r="B41" s="112" t="s">
        <v>161</v>
      </c>
      <c r="C41" s="112" t="s">
        <v>195</v>
      </c>
      <c r="D41" s="113" t="s">
        <v>13</v>
      </c>
      <c r="E41" s="113">
        <v>6.83</v>
      </c>
      <c r="F41" s="127">
        <v>12</v>
      </c>
      <c r="G41" s="128">
        <f t="shared" si="3"/>
        <v>81.96</v>
      </c>
      <c r="H41" s="115">
        <v>4170.6899999999996</v>
      </c>
      <c r="I41" s="116">
        <f t="shared" si="4"/>
        <v>341830</v>
      </c>
      <c r="M41" s="129"/>
      <c r="N41" s="130"/>
      <c r="O41" s="130"/>
    </row>
    <row r="42" spans="1:15" ht="27" customHeight="1" x14ac:dyDescent="0.25">
      <c r="A42" s="111" t="s">
        <v>196</v>
      </c>
      <c r="B42" s="112" t="s">
        <v>197</v>
      </c>
      <c r="C42" s="112" t="s">
        <v>198</v>
      </c>
      <c r="D42" s="113" t="s">
        <v>111</v>
      </c>
      <c r="E42" s="113">
        <v>0.03</v>
      </c>
      <c r="F42" s="117">
        <v>12</v>
      </c>
      <c r="G42" s="128">
        <v>0.38</v>
      </c>
      <c r="H42" s="115">
        <v>18981.439999999999</v>
      </c>
      <c r="I42" s="116">
        <f t="shared" si="4"/>
        <v>7213</v>
      </c>
      <c r="M42" s="129"/>
      <c r="N42" s="130"/>
      <c r="O42" s="130"/>
    </row>
    <row r="43" spans="1:15" ht="30.75" customHeight="1" thickBot="1" x14ac:dyDescent="0.3">
      <c r="A43" s="192"/>
      <c r="B43" s="193"/>
      <c r="C43" s="193"/>
      <c r="D43" s="193"/>
      <c r="E43" s="165"/>
      <c r="F43" s="165"/>
      <c r="G43" s="194" t="s">
        <v>174</v>
      </c>
      <c r="H43" s="194"/>
      <c r="I43" s="161">
        <f>SUM(I34:I42)</f>
        <v>33195919</v>
      </c>
    </row>
    <row r="44" spans="1:15" ht="27.75" customHeight="1" thickBot="1" x14ac:dyDescent="0.3">
      <c r="A44" s="186" t="s">
        <v>199</v>
      </c>
      <c r="B44" s="187"/>
      <c r="C44" s="187"/>
      <c r="D44" s="187"/>
      <c r="E44" s="187"/>
      <c r="F44" s="187"/>
      <c r="G44" s="187"/>
      <c r="H44" s="187"/>
      <c r="I44" s="188"/>
    </row>
    <row r="45" spans="1:15" s="126" customFormat="1" ht="36" customHeight="1" x14ac:dyDescent="0.25">
      <c r="A45" s="166">
        <v>4.0999999999999996</v>
      </c>
      <c r="B45" s="155" t="s">
        <v>167</v>
      </c>
      <c r="C45" s="155" t="s">
        <v>200</v>
      </c>
      <c r="D45" s="167" t="s">
        <v>38</v>
      </c>
      <c r="E45" s="167">
        <v>1</v>
      </c>
      <c r="F45" s="167">
        <v>1</v>
      </c>
      <c r="G45" s="168">
        <f>+ROUND(E45*F45,2)</f>
        <v>1</v>
      </c>
      <c r="H45" s="169">
        <f>'[1]APU. PORTON EL MALMO'!E21</f>
        <v>11963333.33</v>
      </c>
      <c r="I45" s="170">
        <f>ROUND(H45*G45,)</f>
        <v>11963333</v>
      </c>
    </row>
    <row r="46" spans="1:15" ht="29.25" customHeight="1" thickBot="1" x14ac:dyDescent="0.3">
      <c r="A46" s="192"/>
      <c r="B46" s="193"/>
      <c r="C46" s="193"/>
      <c r="D46" s="193"/>
      <c r="E46" s="165"/>
      <c r="F46" s="165"/>
      <c r="G46" s="194" t="s">
        <v>174</v>
      </c>
      <c r="H46" s="194"/>
      <c r="I46" s="161">
        <f>I45</f>
        <v>11963333</v>
      </c>
    </row>
    <row r="47" spans="1:15" ht="29.25" customHeight="1" thickBot="1" x14ac:dyDescent="0.3">
      <c r="A47" s="186" t="s">
        <v>93</v>
      </c>
      <c r="B47" s="187"/>
      <c r="C47" s="187"/>
      <c r="D47" s="187"/>
      <c r="E47" s="187"/>
      <c r="F47" s="187"/>
      <c r="G47" s="187"/>
      <c r="H47" s="187"/>
      <c r="I47" s="188"/>
    </row>
    <row r="48" spans="1:15" ht="35.25" customHeight="1" x14ac:dyDescent="0.25">
      <c r="A48" s="145">
        <v>5.0999999999999996</v>
      </c>
      <c r="B48" s="146" t="s">
        <v>106</v>
      </c>
      <c r="C48" s="146" t="s">
        <v>201</v>
      </c>
      <c r="D48" s="147" t="s">
        <v>19</v>
      </c>
      <c r="E48" s="147">
        <v>6</v>
      </c>
      <c r="F48" s="147">
        <v>1</v>
      </c>
      <c r="G48" s="148">
        <f t="shared" ref="G48:G49" si="5">+ROUND(E48*F48,2)</f>
        <v>6</v>
      </c>
      <c r="H48" s="149">
        <v>4829.4399999999996</v>
      </c>
      <c r="I48" s="150">
        <f t="shared" ref="I48:I49" si="6">ROUND(H48*G48,)</f>
        <v>28977</v>
      </c>
      <c r="J48" s="129"/>
      <c r="K48" s="129"/>
      <c r="L48" s="133"/>
      <c r="M48" s="130"/>
      <c r="N48" s="130"/>
    </row>
    <row r="49" spans="1:14" s="126" customFormat="1" ht="35.25" customHeight="1" x14ac:dyDescent="0.25">
      <c r="A49" s="118" t="s">
        <v>202</v>
      </c>
      <c r="B49" s="119" t="s">
        <v>167</v>
      </c>
      <c r="C49" s="119" t="s">
        <v>92</v>
      </c>
      <c r="D49" s="121" t="s">
        <v>19</v>
      </c>
      <c r="E49" s="121">
        <v>6</v>
      </c>
      <c r="F49" s="121">
        <v>1</v>
      </c>
      <c r="G49" s="123">
        <f t="shared" si="5"/>
        <v>6</v>
      </c>
      <c r="H49" s="124">
        <f>'[1]APU. TABLA ESTACADO'!E20</f>
        <v>601976.61</v>
      </c>
      <c r="I49" s="125">
        <f t="shared" si="6"/>
        <v>3611860</v>
      </c>
      <c r="J49" s="134"/>
      <c r="K49" s="134"/>
      <c r="L49" s="135"/>
      <c r="M49" s="136"/>
      <c r="N49" s="136"/>
    </row>
    <row r="50" spans="1:14" ht="28.5" customHeight="1" thickBot="1" x14ac:dyDescent="0.3">
      <c r="A50" s="299"/>
      <c r="B50" s="300"/>
      <c r="C50" s="300"/>
      <c r="D50" s="300"/>
      <c r="E50" s="301"/>
      <c r="F50" s="301"/>
      <c r="G50" s="302" t="s">
        <v>174</v>
      </c>
      <c r="H50" s="302"/>
      <c r="I50" s="303">
        <f>SUM(I48:I49)</f>
        <v>3640837</v>
      </c>
    </row>
    <row r="51" spans="1:14" ht="28.5" customHeight="1" thickBot="1" x14ac:dyDescent="0.3">
      <c r="A51" s="186" t="s">
        <v>203</v>
      </c>
      <c r="B51" s="187"/>
      <c r="C51" s="187"/>
      <c r="D51" s="187"/>
      <c r="E51" s="187"/>
      <c r="F51" s="187"/>
      <c r="G51" s="187"/>
      <c r="H51" s="187"/>
      <c r="I51" s="188"/>
    </row>
    <row r="52" spans="1:14" ht="28.5" customHeight="1" x14ac:dyDescent="0.25">
      <c r="A52" s="145" t="s">
        <v>204</v>
      </c>
      <c r="B52" s="146" t="s">
        <v>179</v>
      </c>
      <c r="C52" s="146" t="s">
        <v>180</v>
      </c>
      <c r="D52" s="147" t="s">
        <v>19</v>
      </c>
      <c r="E52" s="147">
        <v>41.4</v>
      </c>
      <c r="F52" s="147">
        <v>1</v>
      </c>
      <c r="G52" s="148">
        <f t="shared" ref="G52:G55" si="7">+ROUND(E52*F52,2)</f>
        <v>41.4</v>
      </c>
      <c r="H52" s="149">
        <v>14912.61</v>
      </c>
      <c r="I52" s="150">
        <f t="shared" ref="I52:I55" si="8">ROUND(H52*G52,)</f>
        <v>617382</v>
      </c>
    </row>
    <row r="53" spans="1:14" ht="28.5" customHeight="1" x14ac:dyDescent="0.25">
      <c r="A53" s="111" t="s">
        <v>205</v>
      </c>
      <c r="B53" s="112" t="s">
        <v>206</v>
      </c>
      <c r="C53" s="112" t="s">
        <v>207</v>
      </c>
      <c r="D53" s="113" t="s">
        <v>111</v>
      </c>
      <c r="E53" s="113">
        <v>1.92</v>
      </c>
      <c r="F53" s="113">
        <v>1</v>
      </c>
      <c r="G53" s="114">
        <f t="shared" si="7"/>
        <v>1.92</v>
      </c>
      <c r="H53" s="115">
        <v>48843.35</v>
      </c>
      <c r="I53" s="116">
        <f t="shared" si="8"/>
        <v>93779</v>
      </c>
    </row>
    <row r="54" spans="1:14" s="126" customFormat="1" ht="33.75" customHeight="1" x14ac:dyDescent="0.25">
      <c r="A54" s="118" t="s">
        <v>208</v>
      </c>
      <c r="B54" s="119" t="s">
        <v>167</v>
      </c>
      <c r="C54" s="119" t="s">
        <v>219</v>
      </c>
      <c r="D54" s="121" t="s">
        <v>38</v>
      </c>
      <c r="E54" s="121">
        <v>1</v>
      </c>
      <c r="F54" s="121">
        <v>20</v>
      </c>
      <c r="G54" s="132">
        <f t="shared" si="7"/>
        <v>20</v>
      </c>
      <c r="H54" s="124">
        <f>'[1]APU.  MADERA INMUNIZADA'!E21</f>
        <v>33667.753166666662</v>
      </c>
      <c r="I54" s="125">
        <f t="shared" si="8"/>
        <v>673355</v>
      </c>
    </row>
    <row r="55" spans="1:14" s="126" customFormat="1" ht="28.5" customHeight="1" x14ac:dyDescent="0.25">
      <c r="A55" s="118" t="s">
        <v>209</v>
      </c>
      <c r="B55" s="119" t="s">
        <v>167</v>
      </c>
      <c r="C55" s="119" t="s">
        <v>95</v>
      </c>
      <c r="D55" s="121" t="s">
        <v>38</v>
      </c>
      <c r="E55" s="121">
        <v>1</v>
      </c>
      <c r="F55" s="121">
        <v>1</v>
      </c>
      <c r="G55" s="123">
        <f t="shared" si="7"/>
        <v>1</v>
      </c>
      <c r="H55" s="124">
        <f>'[1]APU.  UBICACION DE SEÑALIZACION'!E22</f>
        <v>1316552.5425000002</v>
      </c>
      <c r="I55" s="125">
        <f t="shared" si="8"/>
        <v>1316553</v>
      </c>
      <c r="J55" s="134"/>
      <c r="K55" s="135"/>
      <c r="L55" s="136"/>
      <c r="M55" s="136"/>
    </row>
    <row r="56" spans="1:14" ht="27" customHeight="1" thickBot="1" x14ac:dyDescent="0.3">
      <c r="A56" s="192"/>
      <c r="B56" s="193"/>
      <c r="C56" s="193"/>
      <c r="D56" s="193"/>
      <c r="E56" s="165"/>
      <c r="F56" s="165"/>
      <c r="G56" s="194" t="s">
        <v>174</v>
      </c>
      <c r="H56" s="194"/>
      <c r="I56" s="161">
        <f>SUM(I52:I55)</f>
        <v>2701069</v>
      </c>
    </row>
    <row r="57" spans="1:14" ht="33" customHeight="1" thickBot="1" x14ac:dyDescent="0.3">
      <c r="A57" s="186" t="s">
        <v>210</v>
      </c>
      <c r="B57" s="187"/>
      <c r="C57" s="187"/>
      <c r="D57" s="187"/>
      <c r="E57" s="187"/>
      <c r="F57" s="187"/>
      <c r="G57" s="187"/>
      <c r="H57" s="187"/>
      <c r="I57" s="188"/>
    </row>
    <row r="58" spans="1:14" ht="34.5" customHeight="1" x14ac:dyDescent="0.25">
      <c r="A58" s="145" t="s">
        <v>211</v>
      </c>
      <c r="B58" s="146" t="s">
        <v>212</v>
      </c>
      <c r="C58" s="146" t="s">
        <v>213</v>
      </c>
      <c r="D58" s="147" t="s">
        <v>214</v>
      </c>
      <c r="E58" s="147">
        <v>2</v>
      </c>
      <c r="F58" s="147">
        <v>1</v>
      </c>
      <c r="G58" s="148">
        <f t="shared" ref="G58:G59" si="9">+ROUND(E58*F58,2)</f>
        <v>2</v>
      </c>
      <c r="H58" s="149">
        <v>485725.59</v>
      </c>
      <c r="I58" s="150">
        <f t="shared" ref="I58:I59" si="10">ROUND(H58*G58,)</f>
        <v>971451</v>
      </c>
    </row>
    <row r="59" spans="1:14" s="126" customFormat="1" ht="34.5" customHeight="1" x14ac:dyDescent="0.25">
      <c r="A59" s="118" t="s">
        <v>215</v>
      </c>
      <c r="B59" s="119" t="s">
        <v>167</v>
      </c>
      <c r="C59" s="119" t="s">
        <v>32</v>
      </c>
      <c r="D59" s="121" t="s">
        <v>31</v>
      </c>
      <c r="E59" s="121">
        <v>1.2</v>
      </c>
      <c r="F59" s="121">
        <v>1</v>
      </c>
      <c r="G59" s="123">
        <f t="shared" si="9"/>
        <v>1.2</v>
      </c>
      <c r="H59" s="124">
        <f>'[1]APU. Adecuacion de sendero'!E20</f>
        <v>748000</v>
      </c>
      <c r="I59" s="125">
        <f t="shared" si="10"/>
        <v>897600</v>
      </c>
    </row>
    <row r="60" spans="1:14" ht="27.75" customHeight="1" thickBot="1" x14ac:dyDescent="0.3">
      <c r="A60" s="204"/>
      <c r="B60" s="205"/>
      <c r="C60" s="205"/>
      <c r="D60" s="205"/>
      <c r="E60" s="137"/>
      <c r="F60" s="137"/>
      <c r="G60" s="194" t="s">
        <v>174</v>
      </c>
      <c r="H60" s="194"/>
      <c r="I60" s="138">
        <f>SUM(I58:I59)</f>
        <v>1869051</v>
      </c>
    </row>
    <row r="61" spans="1:14" ht="33" customHeight="1" x14ac:dyDescent="0.25">
      <c r="A61" s="195" t="s">
        <v>216</v>
      </c>
      <c r="B61" s="196"/>
      <c r="C61" s="196"/>
      <c r="D61" s="196"/>
      <c r="E61" s="196"/>
      <c r="F61" s="196"/>
      <c r="G61" s="196"/>
      <c r="H61" s="197"/>
      <c r="I61" s="139">
        <f>I60+I56+I46+I50+I32+I29+I43</f>
        <v>81659470</v>
      </c>
    </row>
    <row r="62" spans="1:14" ht="30.75" customHeight="1" x14ac:dyDescent="0.25">
      <c r="A62" s="198" t="s">
        <v>217</v>
      </c>
      <c r="B62" s="199"/>
      <c r="C62" s="199"/>
      <c r="D62" s="199"/>
      <c r="E62" s="199"/>
      <c r="F62" s="199"/>
      <c r="G62" s="199"/>
      <c r="H62" s="200"/>
      <c r="I62" s="140">
        <f>ROUND(I61*0.3,)</f>
        <v>24497841</v>
      </c>
    </row>
    <row r="63" spans="1:14" ht="38.25" customHeight="1" thickBot="1" x14ac:dyDescent="0.3">
      <c r="A63" s="201" t="s">
        <v>218</v>
      </c>
      <c r="B63" s="202"/>
      <c r="C63" s="202"/>
      <c r="D63" s="202"/>
      <c r="E63" s="202"/>
      <c r="F63" s="202"/>
      <c r="G63" s="202"/>
      <c r="H63" s="203"/>
      <c r="I63" s="141">
        <f>SUM(I61:I62)</f>
        <v>106157311</v>
      </c>
    </row>
  </sheetData>
  <mergeCells count="27">
    <mergeCell ref="A61:H61"/>
    <mergeCell ref="A62:H62"/>
    <mergeCell ref="A63:H63"/>
    <mergeCell ref="A51:I51"/>
    <mergeCell ref="A56:D56"/>
    <mergeCell ref="G56:H56"/>
    <mergeCell ref="A57:I57"/>
    <mergeCell ref="A60:D60"/>
    <mergeCell ref="G60:H60"/>
    <mergeCell ref="A44:I44"/>
    <mergeCell ref="A46:D46"/>
    <mergeCell ref="G46:H46"/>
    <mergeCell ref="A47:I47"/>
    <mergeCell ref="A50:D50"/>
    <mergeCell ref="G50:H50"/>
    <mergeCell ref="A30:I30"/>
    <mergeCell ref="A32:E32"/>
    <mergeCell ref="G32:H32"/>
    <mergeCell ref="A33:I33"/>
    <mergeCell ref="A43:D43"/>
    <mergeCell ref="G43:H43"/>
    <mergeCell ref="A1:I1"/>
    <mergeCell ref="A2:I2"/>
    <mergeCell ref="A3:I3"/>
    <mergeCell ref="A5:I5"/>
    <mergeCell ref="A29:D29"/>
    <mergeCell ref="G29:H29"/>
  </mergeCells>
  <pageMargins left="0.7" right="0.7" top="0.75" bottom="0.75" header="0.3" footer="0.3"/>
  <pageSetup scale="70" fitToHeight="0" orientation="landscape" r:id="rId1"/>
  <rowBreaks count="2" manualBreakCount="2">
    <brk id="27" max="8" man="1"/>
    <brk id="50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FAF29-3071-4838-B0EA-594EA1D3FDE0}">
  <sheetPr>
    <tabColor theme="4" tint="-0.499984740745262"/>
  </sheetPr>
  <dimension ref="A1:J36"/>
  <sheetViews>
    <sheetView view="pageBreakPreview" zoomScale="96" zoomScaleNormal="96" zoomScaleSheetLayoutView="96" workbookViewId="0">
      <selection activeCell="A17" sqref="A17"/>
    </sheetView>
  </sheetViews>
  <sheetFormatPr baseColWidth="10" defaultColWidth="8" defaultRowHeight="12.75" x14ac:dyDescent="0.25"/>
  <cols>
    <col min="1" max="1" width="35.42578125" style="1" customWidth="1"/>
    <col min="2" max="2" width="13.140625" style="15" customWidth="1"/>
    <col min="3" max="3" width="21.140625" style="15" customWidth="1"/>
    <col min="4" max="4" width="14.140625" style="15" bestFit="1" customWidth="1"/>
    <col min="5" max="5" width="15.42578125" style="1" bestFit="1" customWidth="1"/>
    <col min="6" max="6" width="42.140625" style="1" customWidth="1"/>
    <col min="7" max="7" width="22" style="1" customWidth="1"/>
    <col min="8" max="8" width="15.42578125" style="1" customWidth="1"/>
    <col min="9" max="9" width="14.28515625" style="1" customWidth="1"/>
    <col min="10" max="10" width="20.7109375" style="1" customWidth="1"/>
    <col min="11" max="16384" width="8" style="1"/>
  </cols>
  <sheetData>
    <row r="1" spans="1:10" x14ac:dyDescent="0.25">
      <c r="A1" s="206" t="s">
        <v>22</v>
      </c>
      <c r="B1" s="53" t="s">
        <v>21</v>
      </c>
      <c r="C1" s="208" t="s">
        <v>44</v>
      </c>
      <c r="D1" s="208"/>
      <c r="E1" s="208"/>
    </row>
    <row r="2" spans="1:10" ht="28.5" customHeight="1" x14ac:dyDescent="0.25">
      <c r="A2" s="206"/>
      <c r="B2" s="53" t="s">
        <v>20</v>
      </c>
      <c r="C2" s="209" t="s">
        <v>65</v>
      </c>
      <c r="D2" s="209"/>
      <c r="E2" s="209"/>
    </row>
    <row r="3" spans="1:10" x14ac:dyDescent="0.25">
      <c r="A3" s="207"/>
      <c r="B3" s="54" t="s">
        <v>8</v>
      </c>
      <c r="C3" s="210" t="s">
        <v>38</v>
      </c>
      <c r="D3" s="211"/>
      <c r="E3" s="212"/>
    </row>
    <row r="4" spans="1:10" x14ac:dyDescent="0.25">
      <c r="A4" s="214" t="s">
        <v>18</v>
      </c>
      <c r="B4" s="215"/>
      <c r="C4" s="215"/>
      <c r="D4" s="215"/>
      <c r="E4" s="215"/>
    </row>
    <row r="5" spans="1:10" s="89" customFormat="1" ht="12.6" customHeight="1" x14ac:dyDescent="0.25">
      <c r="A5" s="86" t="s">
        <v>9</v>
      </c>
      <c r="B5" s="87" t="s">
        <v>8</v>
      </c>
      <c r="C5" s="86" t="s">
        <v>7</v>
      </c>
      <c r="D5" s="86" t="s">
        <v>6</v>
      </c>
      <c r="E5" s="88" t="s">
        <v>5</v>
      </c>
    </row>
    <row r="6" spans="1:10" ht="44.25" customHeight="1" x14ac:dyDescent="0.25">
      <c r="A6" s="4" t="s">
        <v>64</v>
      </c>
      <c r="B6" s="2" t="s">
        <v>38</v>
      </c>
      <c r="C6" s="5">
        <f>ROUND(J8,2)</f>
        <v>1479566.67</v>
      </c>
      <c r="D6" s="3">
        <v>1</v>
      </c>
      <c r="E6" s="90">
        <f>D6*C6</f>
        <v>1479566.67</v>
      </c>
    </row>
    <row r="7" spans="1:10" ht="21" customHeight="1" x14ac:dyDescent="0.25">
      <c r="A7" s="216" t="s">
        <v>1</v>
      </c>
      <c r="B7" s="217"/>
      <c r="C7" s="218"/>
      <c r="D7" s="219">
        <f>SUM(E6:E6)</f>
        <v>1479566.67</v>
      </c>
      <c r="E7" s="220"/>
      <c r="G7" s="6" t="s">
        <v>63</v>
      </c>
      <c r="H7" s="6" t="s">
        <v>62</v>
      </c>
      <c r="I7" s="6" t="s">
        <v>61</v>
      </c>
      <c r="J7" s="7" t="s">
        <v>24</v>
      </c>
    </row>
    <row r="8" spans="1:10" x14ac:dyDescent="0.25">
      <c r="A8" s="221" t="s">
        <v>23</v>
      </c>
      <c r="B8" s="222"/>
      <c r="C8" s="222"/>
      <c r="D8" s="222"/>
      <c r="E8" s="223"/>
      <c r="G8" s="91">
        <v>1344700</v>
      </c>
      <c r="H8" s="91">
        <v>1606500</v>
      </c>
      <c r="I8" s="91">
        <v>1487500</v>
      </c>
      <c r="J8" s="8">
        <f xml:space="preserve"> (G8+H8+I8)/3</f>
        <v>1479566.6666666667</v>
      </c>
    </row>
    <row r="9" spans="1:10" s="89" customFormat="1" ht="27.75" customHeight="1" x14ac:dyDescent="0.25">
      <c r="A9" s="86" t="s">
        <v>9</v>
      </c>
      <c r="B9" s="87" t="s">
        <v>8</v>
      </c>
      <c r="C9" s="86" t="s">
        <v>7</v>
      </c>
      <c r="D9" s="86" t="s">
        <v>6</v>
      </c>
      <c r="E9" s="88" t="s">
        <v>5</v>
      </c>
    </row>
    <row r="10" spans="1:10" ht="44.25" customHeight="1" x14ac:dyDescent="0.25">
      <c r="A10" s="4" t="s">
        <v>12</v>
      </c>
      <c r="B10" s="2" t="s">
        <v>11</v>
      </c>
      <c r="C10" s="5"/>
      <c r="D10" s="3"/>
      <c r="E10" s="92"/>
    </row>
    <row r="11" spans="1:10" ht="18" customHeight="1" x14ac:dyDescent="0.25">
      <c r="A11" s="224" t="s">
        <v>1</v>
      </c>
      <c r="B11" s="225"/>
      <c r="C11" s="226"/>
      <c r="D11" s="227">
        <f>SUM(E8:E10)</f>
        <v>0</v>
      </c>
      <c r="E11" s="228"/>
    </row>
    <row r="12" spans="1:10" x14ac:dyDescent="0.25">
      <c r="A12" s="221" t="s">
        <v>10</v>
      </c>
      <c r="B12" s="222"/>
      <c r="C12" s="222"/>
      <c r="D12" s="222"/>
      <c r="E12" s="223"/>
    </row>
    <row r="13" spans="1:10" s="89" customFormat="1" ht="25.5" customHeight="1" x14ac:dyDescent="0.25">
      <c r="A13" s="93" t="s">
        <v>9</v>
      </c>
      <c r="B13" s="94" t="s">
        <v>8</v>
      </c>
      <c r="C13" s="93" t="s">
        <v>7</v>
      </c>
      <c r="D13" s="93" t="s">
        <v>6</v>
      </c>
      <c r="E13" s="95" t="s">
        <v>5</v>
      </c>
    </row>
    <row r="14" spans="1:10" x14ac:dyDescent="0.25">
      <c r="A14" s="9"/>
      <c r="B14" s="10"/>
      <c r="C14" s="11"/>
      <c r="D14" s="12"/>
      <c r="E14" s="96"/>
    </row>
    <row r="15" spans="1:10" x14ac:dyDescent="0.25">
      <c r="A15" s="13"/>
      <c r="B15" s="10"/>
      <c r="C15" s="14"/>
      <c r="D15" s="14"/>
      <c r="E15" s="96"/>
    </row>
    <row r="16" spans="1:10" x14ac:dyDescent="0.25">
      <c r="A16" s="224" t="s">
        <v>1</v>
      </c>
      <c r="B16" s="225"/>
      <c r="C16" s="226"/>
      <c r="D16" s="227">
        <f>E14</f>
        <v>0</v>
      </c>
      <c r="E16" s="228"/>
    </row>
    <row r="18" spans="3:5" x14ac:dyDescent="0.25">
      <c r="C18" s="213" t="s">
        <v>0</v>
      </c>
      <c r="D18" s="213"/>
      <c r="E18" s="97">
        <f>SUM(D16+D11+D7)</f>
        <v>1479566.67</v>
      </c>
    </row>
    <row r="36" spans="1:1" x14ac:dyDescent="0.25">
      <c r="A36" s="1" t="s">
        <v>1</v>
      </c>
    </row>
  </sheetData>
  <mergeCells count="14">
    <mergeCell ref="A1:A3"/>
    <mergeCell ref="C1:E1"/>
    <mergeCell ref="C2:E2"/>
    <mergeCell ref="C3:E3"/>
    <mergeCell ref="C18:D18"/>
    <mergeCell ref="A4:E4"/>
    <mergeCell ref="A7:C7"/>
    <mergeCell ref="D7:E7"/>
    <mergeCell ref="A8:E8"/>
    <mergeCell ref="A11:C11"/>
    <mergeCell ref="D11:E11"/>
    <mergeCell ref="A12:E12"/>
    <mergeCell ref="A16:C16"/>
    <mergeCell ref="D16:E16"/>
  </mergeCells>
  <pageMargins left="0.7" right="0.7" top="0.75" bottom="0.75" header="0.3" footer="0.3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6AD29-C240-46D4-9D66-8FA3681EC06C}">
  <sheetPr>
    <tabColor theme="4" tint="-0.499984740745262"/>
  </sheetPr>
  <dimension ref="A1:J38"/>
  <sheetViews>
    <sheetView view="pageBreakPreview" zoomScale="90" zoomScaleNormal="96" zoomScaleSheetLayoutView="90" workbookViewId="0">
      <selection activeCell="A13" sqref="A13:C13"/>
    </sheetView>
  </sheetViews>
  <sheetFormatPr baseColWidth="10" defaultColWidth="8" defaultRowHeight="14.25" x14ac:dyDescent="0.25"/>
  <cols>
    <col min="1" max="1" width="36.28515625" style="16" customWidth="1"/>
    <col min="2" max="2" width="13.140625" style="38" customWidth="1"/>
    <col min="3" max="3" width="21.140625" style="38" customWidth="1"/>
    <col min="4" max="4" width="10.7109375" style="38" customWidth="1"/>
    <col min="5" max="5" width="18.140625" style="38" customWidth="1"/>
    <col min="6" max="6" width="42.140625" style="16" customWidth="1"/>
    <col min="7" max="7" width="14.42578125" style="16" customWidth="1"/>
    <col min="8" max="8" width="15.42578125" style="16" customWidth="1"/>
    <col min="9" max="9" width="14.28515625" style="16" customWidth="1"/>
    <col min="10" max="10" width="20.7109375" style="16" customWidth="1"/>
    <col min="11" max="16384" width="8" style="16"/>
  </cols>
  <sheetData>
    <row r="1" spans="1:10" ht="15" x14ac:dyDescent="0.25">
      <c r="A1" s="229" t="s">
        <v>22</v>
      </c>
      <c r="B1" s="78" t="s">
        <v>21</v>
      </c>
      <c r="C1" s="231" t="s">
        <v>44</v>
      </c>
      <c r="D1" s="231"/>
      <c r="E1" s="231"/>
    </row>
    <row r="2" spans="1:10" ht="34.5" customHeight="1" x14ac:dyDescent="0.25">
      <c r="A2" s="229"/>
      <c r="B2" s="78" t="s">
        <v>20</v>
      </c>
      <c r="C2" s="232" t="s">
        <v>60</v>
      </c>
      <c r="D2" s="232"/>
      <c r="E2" s="232"/>
    </row>
    <row r="3" spans="1:10" ht="15" x14ac:dyDescent="0.25">
      <c r="A3" s="230"/>
      <c r="B3" s="79" t="s">
        <v>8</v>
      </c>
      <c r="C3" s="233" t="s">
        <v>38</v>
      </c>
      <c r="D3" s="234"/>
      <c r="E3" s="235"/>
    </row>
    <row r="4" spans="1:10" ht="17.25" customHeight="1" x14ac:dyDescent="0.25">
      <c r="A4" s="237" t="s">
        <v>18</v>
      </c>
      <c r="B4" s="238"/>
      <c r="C4" s="238"/>
      <c r="D4" s="238"/>
      <c r="E4" s="238"/>
    </row>
    <row r="5" spans="1:10" ht="12.6" customHeight="1" x14ac:dyDescent="0.25">
      <c r="A5" s="17" t="s">
        <v>9</v>
      </c>
      <c r="B5" s="18" t="s">
        <v>8</v>
      </c>
      <c r="C5" s="19" t="s">
        <v>7</v>
      </c>
      <c r="D5" s="19" t="s">
        <v>6</v>
      </c>
      <c r="E5" s="20" t="s">
        <v>5</v>
      </c>
    </row>
    <row r="6" spans="1:10" ht="12.6" customHeight="1" x14ac:dyDescent="0.25">
      <c r="A6" s="21" t="s">
        <v>59</v>
      </c>
      <c r="B6" s="18" t="s">
        <v>49</v>
      </c>
      <c r="C6" s="22">
        <v>2025</v>
      </c>
      <c r="D6" s="19">
        <v>1</v>
      </c>
      <c r="E6" s="23">
        <f>ROUND(D6*C6,2)</f>
        <v>2025</v>
      </c>
    </row>
    <row r="7" spans="1:10" ht="12.6" customHeight="1" x14ac:dyDescent="0.25">
      <c r="A7" s="21" t="s">
        <v>58</v>
      </c>
      <c r="B7" s="18" t="s">
        <v>57</v>
      </c>
      <c r="C7" s="22">
        <v>21</v>
      </c>
      <c r="D7" s="19">
        <v>2.85</v>
      </c>
      <c r="E7" s="23">
        <f>ROUND(D7*C7,2)</f>
        <v>59.85</v>
      </c>
    </row>
    <row r="8" spans="1:10" ht="26.25" customHeight="1" x14ac:dyDescent="0.25">
      <c r="A8" s="21" t="s">
        <v>56</v>
      </c>
      <c r="B8" s="18" t="s">
        <v>38</v>
      </c>
      <c r="C8" s="22">
        <f>ROUND(J10,2)</f>
        <v>546598.67000000004</v>
      </c>
      <c r="D8" s="19">
        <v>1</v>
      </c>
      <c r="E8" s="23">
        <f>ROUND(D8*C8,2)</f>
        <v>546598.67000000004</v>
      </c>
      <c r="G8" s="16" t="s">
        <v>37</v>
      </c>
    </row>
    <row r="9" spans="1:10" ht="21" customHeight="1" x14ac:dyDescent="0.25">
      <c r="A9" s="247" t="s">
        <v>1</v>
      </c>
      <c r="B9" s="248"/>
      <c r="C9" s="249"/>
      <c r="D9" s="242">
        <f>SUM(E6:E8)</f>
        <v>548683.52000000002</v>
      </c>
      <c r="E9" s="243"/>
      <c r="G9" s="24" t="s">
        <v>55</v>
      </c>
      <c r="H9" s="24" t="s">
        <v>54</v>
      </c>
      <c r="I9" s="24" t="s">
        <v>53</v>
      </c>
      <c r="J9" s="99" t="s">
        <v>24</v>
      </c>
    </row>
    <row r="10" spans="1:10" ht="15" x14ac:dyDescent="0.25">
      <c r="A10" s="244" t="s">
        <v>23</v>
      </c>
      <c r="B10" s="245"/>
      <c r="C10" s="245"/>
      <c r="D10" s="245"/>
      <c r="E10" s="246"/>
      <c r="G10" s="98">
        <v>483996</v>
      </c>
      <c r="H10" s="100">
        <v>627400</v>
      </c>
      <c r="I10" s="24">
        <v>528400</v>
      </c>
      <c r="J10" s="101">
        <f xml:space="preserve"> (G10+H10+I10)/3</f>
        <v>546598.66666666663</v>
      </c>
    </row>
    <row r="11" spans="1:10" ht="27.75" customHeight="1" x14ac:dyDescent="0.25">
      <c r="A11" s="17" t="s">
        <v>9</v>
      </c>
      <c r="B11" s="18" t="s">
        <v>8</v>
      </c>
      <c r="C11" s="19" t="s">
        <v>7</v>
      </c>
      <c r="D11" s="19" t="s">
        <v>6</v>
      </c>
      <c r="E11" s="20" t="s">
        <v>5</v>
      </c>
    </row>
    <row r="12" spans="1:10" ht="28.5" customHeight="1" x14ac:dyDescent="0.25">
      <c r="A12" s="21" t="s">
        <v>12</v>
      </c>
      <c r="B12" s="18" t="s">
        <v>11</v>
      </c>
      <c r="C12" s="22">
        <f>+D18</f>
        <v>41770.979999999996</v>
      </c>
      <c r="D12" s="102">
        <v>0.05</v>
      </c>
      <c r="E12" s="20">
        <f>ROUND(D12*C12,2)</f>
        <v>2088.5500000000002</v>
      </c>
    </row>
    <row r="13" spans="1:10" ht="18" customHeight="1" x14ac:dyDescent="0.25">
      <c r="A13" s="239" t="s">
        <v>1</v>
      </c>
      <c r="B13" s="240"/>
      <c r="C13" s="241"/>
      <c r="D13" s="242">
        <f>SUM(E10:E12)</f>
        <v>2088.5500000000002</v>
      </c>
      <c r="E13" s="243"/>
    </row>
    <row r="14" spans="1:10" ht="16.5" customHeight="1" x14ac:dyDescent="0.25">
      <c r="A14" s="244" t="s">
        <v>10</v>
      </c>
      <c r="B14" s="245"/>
      <c r="C14" s="245"/>
      <c r="D14" s="245"/>
      <c r="E14" s="246"/>
    </row>
    <row r="15" spans="1:10" ht="25.5" customHeight="1" x14ac:dyDescent="0.25">
      <c r="A15" s="27" t="s">
        <v>9</v>
      </c>
      <c r="B15" s="28" t="s">
        <v>8</v>
      </c>
      <c r="C15" s="29" t="s">
        <v>7</v>
      </c>
      <c r="D15" s="29" t="s">
        <v>6</v>
      </c>
      <c r="E15" s="30" t="s">
        <v>5</v>
      </c>
    </row>
    <row r="16" spans="1:10" x14ac:dyDescent="0.25">
      <c r="A16" s="103" t="s">
        <v>52</v>
      </c>
      <c r="B16" s="32" t="s">
        <v>2</v>
      </c>
      <c r="C16" s="104">
        <v>9037.33</v>
      </c>
      <c r="D16" s="34">
        <v>1.6</v>
      </c>
      <c r="E16" s="35">
        <f>ROUND(D16*C16,2)</f>
        <v>14459.73</v>
      </c>
    </row>
    <row r="17" spans="1:5" x14ac:dyDescent="0.25">
      <c r="A17" s="24" t="s">
        <v>51</v>
      </c>
      <c r="B17" s="32" t="s">
        <v>2</v>
      </c>
      <c r="C17" s="105">
        <v>17069.53</v>
      </c>
      <c r="D17" s="37">
        <v>1.6</v>
      </c>
      <c r="E17" s="35">
        <f>ROUND(D17*C17,2)</f>
        <v>27311.25</v>
      </c>
    </row>
    <row r="18" spans="1:5" x14ac:dyDescent="0.25">
      <c r="A18" s="239" t="s">
        <v>1</v>
      </c>
      <c r="B18" s="240"/>
      <c r="C18" s="241"/>
      <c r="D18" s="242">
        <f>SUM(E16:E17)</f>
        <v>41770.979999999996</v>
      </c>
      <c r="E18" s="243"/>
    </row>
    <row r="20" spans="1:5" ht="15" x14ac:dyDescent="0.25">
      <c r="C20" s="236" t="s">
        <v>0</v>
      </c>
      <c r="D20" s="236"/>
      <c r="E20" s="40">
        <f>SUM(D18+D13+D9)</f>
        <v>592543.05000000005</v>
      </c>
    </row>
    <row r="38" spans="1:1" x14ac:dyDescent="0.25">
      <c r="A38" s="16" t="s">
        <v>1</v>
      </c>
    </row>
  </sheetData>
  <mergeCells count="14">
    <mergeCell ref="A1:A3"/>
    <mergeCell ref="C1:E1"/>
    <mergeCell ref="C2:E2"/>
    <mergeCell ref="C3:E3"/>
    <mergeCell ref="C20:D20"/>
    <mergeCell ref="A4:E4"/>
    <mergeCell ref="A18:C18"/>
    <mergeCell ref="D18:E18"/>
    <mergeCell ref="A10:E10"/>
    <mergeCell ref="A13:C13"/>
    <mergeCell ref="D13:E13"/>
    <mergeCell ref="A14:E14"/>
    <mergeCell ref="A9:C9"/>
    <mergeCell ref="D9:E9"/>
  </mergeCells>
  <pageMargins left="0.7" right="0.7" top="0.75" bottom="0.75" header="0.3" footer="0.3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062E7-DA58-49CA-9813-AF889C5277A8}">
  <sheetPr>
    <tabColor theme="4" tint="-0.499984740745262"/>
  </sheetPr>
  <dimension ref="A1:J36"/>
  <sheetViews>
    <sheetView view="pageBreakPreview" zoomScale="90" zoomScaleNormal="96" zoomScaleSheetLayoutView="90" workbookViewId="0">
      <selection activeCell="A13" sqref="A13:C13"/>
    </sheetView>
  </sheetViews>
  <sheetFormatPr baseColWidth="10" defaultColWidth="8" defaultRowHeight="14.25" x14ac:dyDescent="0.25"/>
  <cols>
    <col min="1" max="1" width="29.7109375" style="16" customWidth="1"/>
    <col min="2" max="2" width="13.140625" style="38" customWidth="1"/>
    <col min="3" max="3" width="21.140625" style="38" customWidth="1"/>
    <col min="4" max="4" width="13.5703125" style="38" customWidth="1"/>
    <col min="5" max="5" width="14.140625" style="38" customWidth="1"/>
    <col min="6" max="6" width="42.140625" style="16" customWidth="1"/>
    <col min="7" max="7" width="14.42578125" style="16" customWidth="1"/>
    <col min="8" max="8" width="15.42578125" style="16" customWidth="1"/>
    <col min="9" max="9" width="14.28515625" style="16" customWidth="1"/>
    <col min="10" max="10" width="20.7109375" style="16" customWidth="1"/>
    <col min="11" max="16384" width="8" style="16"/>
  </cols>
  <sheetData>
    <row r="1" spans="1:10" ht="15" x14ac:dyDescent="0.25">
      <c r="A1" s="250" t="s">
        <v>22</v>
      </c>
      <c r="B1" s="41" t="s">
        <v>21</v>
      </c>
      <c r="C1" s="231" t="s">
        <v>44</v>
      </c>
      <c r="D1" s="231"/>
      <c r="E1" s="231"/>
    </row>
    <row r="2" spans="1:10" ht="37.5" customHeight="1" x14ac:dyDescent="0.25">
      <c r="A2" s="250"/>
      <c r="B2" s="41" t="s">
        <v>20</v>
      </c>
      <c r="C2" s="232" t="s">
        <v>86</v>
      </c>
      <c r="D2" s="232"/>
      <c r="E2" s="232"/>
    </row>
    <row r="3" spans="1:10" ht="15" x14ac:dyDescent="0.25">
      <c r="A3" s="251"/>
      <c r="B3" s="42" t="s">
        <v>8</v>
      </c>
      <c r="C3" s="233" t="s">
        <v>38</v>
      </c>
      <c r="D3" s="234"/>
      <c r="E3" s="235"/>
    </row>
    <row r="4" spans="1:10" ht="15" x14ac:dyDescent="0.25">
      <c r="A4" s="237" t="s">
        <v>18</v>
      </c>
      <c r="B4" s="238"/>
      <c r="C4" s="238"/>
      <c r="D4" s="238"/>
      <c r="E4" s="238"/>
    </row>
    <row r="5" spans="1:10" x14ac:dyDescent="0.25">
      <c r="A5" s="19" t="s">
        <v>9</v>
      </c>
      <c r="B5" s="18" t="s">
        <v>8</v>
      </c>
      <c r="C5" s="19" t="s">
        <v>7</v>
      </c>
      <c r="D5" s="19" t="s">
        <v>6</v>
      </c>
      <c r="E5" s="20" t="s">
        <v>5</v>
      </c>
    </row>
    <row r="6" spans="1:10" x14ac:dyDescent="0.25">
      <c r="A6" s="21" t="s">
        <v>85</v>
      </c>
      <c r="B6" s="18" t="s">
        <v>38</v>
      </c>
      <c r="C6" s="22">
        <f>ROUND(J8,2)</f>
        <v>182866.67</v>
      </c>
      <c r="D6" s="19">
        <v>1</v>
      </c>
      <c r="E6" s="23">
        <f>ROUND(D6*C6,2)</f>
        <v>182866.67</v>
      </c>
    </row>
    <row r="7" spans="1:10" x14ac:dyDescent="0.25">
      <c r="A7" s="247" t="s">
        <v>1</v>
      </c>
      <c r="B7" s="248"/>
      <c r="C7" s="249"/>
      <c r="D7" s="242">
        <f>SUM(E6:E6)</f>
        <v>182866.67</v>
      </c>
      <c r="E7" s="243"/>
      <c r="G7" s="24" t="s">
        <v>43</v>
      </c>
      <c r="H7" s="24" t="s">
        <v>42</v>
      </c>
      <c r="I7" s="24" t="s">
        <v>41</v>
      </c>
      <c r="J7" s="25" t="s">
        <v>24</v>
      </c>
    </row>
    <row r="8" spans="1:10" ht="15" x14ac:dyDescent="0.25">
      <c r="A8" s="244" t="s">
        <v>23</v>
      </c>
      <c r="B8" s="245"/>
      <c r="C8" s="245"/>
      <c r="D8" s="245"/>
      <c r="E8" s="246"/>
      <c r="G8" s="24">
        <v>189000</v>
      </c>
      <c r="H8" s="24">
        <v>179800</v>
      </c>
      <c r="I8" s="24">
        <v>179800</v>
      </c>
      <c r="J8" s="26">
        <f xml:space="preserve"> (G8+H8+I8)/3</f>
        <v>182866.66666666666</v>
      </c>
    </row>
    <row r="9" spans="1:10" x14ac:dyDescent="0.25">
      <c r="A9" s="19" t="s">
        <v>9</v>
      </c>
      <c r="B9" s="18" t="s">
        <v>8</v>
      </c>
      <c r="C9" s="19" t="s">
        <v>7</v>
      </c>
      <c r="D9" s="19" t="s">
        <v>6</v>
      </c>
      <c r="E9" s="20" t="s">
        <v>5</v>
      </c>
    </row>
    <row r="10" spans="1:10" ht="28.5" x14ac:dyDescent="0.25">
      <c r="A10" s="17" t="s">
        <v>12</v>
      </c>
      <c r="B10" s="18" t="s">
        <v>11</v>
      </c>
      <c r="C10" s="22"/>
      <c r="D10" s="19"/>
      <c r="E10" s="20">
        <f>D10*C10</f>
        <v>0</v>
      </c>
    </row>
    <row r="11" spans="1:10" x14ac:dyDescent="0.25">
      <c r="A11" s="239" t="s">
        <v>1</v>
      </c>
      <c r="B11" s="240"/>
      <c r="C11" s="241"/>
      <c r="D11" s="242">
        <f>SUM(E8:E10)</f>
        <v>0</v>
      </c>
      <c r="E11" s="243"/>
    </row>
    <row r="12" spans="1:10" ht="15" x14ac:dyDescent="0.25">
      <c r="A12" s="244" t="s">
        <v>10</v>
      </c>
      <c r="B12" s="245"/>
      <c r="C12" s="245"/>
      <c r="D12" s="245"/>
      <c r="E12" s="246"/>
    </row>
    <row r="13" spans="1:10" x14ac:dyDescent="0.25">
      <c r="A13" s="29" t="s">
        <v>9</v>
      </c>
      <c r="B13" s="28" t="s">
        <v>8</v>
      </c>
      <c r="C13" s="29" t="s">
        <v>7</v>
      </c>
      <c r="D13" s="29" t="s">
        <v>6</v>
      </c>
      <c r="E13" s="30" t="s">
        <v>5</v>
      </c>
    </row>
    <row r="14" spans="1:10" x14ac:dyDescent="0.25">
      <c r="A14" s="31"/>
      <c r="B14" s="32"/>
      <c r="C14" s="33"/>
      <c r="D14" s="34"/>
      <c r="E14" s="35">
        <f>D14*C14</f>
        <v>0</v>
      </c>
    </row>
    <row r="15" spans="1:10" x14ac:dyDescent="0.25">
      <c r="A15" s="36"/>
      <c r="B15" s="32"/>
      <c r="C15" s="37"/>
      <c r="D15" s="37"/>
      <c r="E15" s="35">
        <f>D15*C15</f>
        <v>0</v>
      </c>
    </row>
    <row r="16" spans="1:10" x14ac:dyDescent="0.25">
      <c r="A16" s="252" t="s">
        <v>1</v>
      </c>
      <c r="B16" s="253"/>
      <c r="C16" s="254"/>
      <c r="D16" s="242">
        <f>SUM(E14:E15)</f>
        <v>0</v>
      </c>
      <c r="E16" s="243"/>
    </row>
    <row r="18" spans="3:5" ht="15" x14ac:dyDescent="0.25">
      <c r="C18" s="236" t="s">
        <v>0</v>
      </c>
      <c r="D18" s="236"/>
      <c r="E18" s="40">
        <f>SUM(D16+D11+D7)</f>
        <v>182866.67</v>
      </c>
    </row>
    <row r="36" spans="1:1" x14ac:dyDescent="0.25">
      <c r="A36" s="16" t="s">
        <v>1</v>
      </c>
    </row>
  </sheetData>
  <mergeCells count="14">
    <mergeCell ref="C18:D18"/>
    <mergeCell ref="A4:E4"/>
    <mergeCell ref="A7:C7"/>
    <mergeCell ref="D7:E7"/>
    <mergeCell ref="A1:A3"/>
    <mergeCell ref="C1:E1"/>
    <mergeCell ref="C2:E2"/>
    <mergeCell ref="C3:E3"/>
    <mergeCell ref="A8:E8"/>
    <mergeCell ref="A11:C11"/>
    <mergeCell ref="D11:E11"/>
    <mergeCell ref="A12:E12"/>
    <mergeCell ref="A16:C16"/>
    <mergeCell ref="D16:E16"/>
  </mergeCells>
  <pageMargins left="0.7" right="0.7" top="0.75" bottom="0.75" header="0.3" footer="0.3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3CFA-FA8C-4CBD-859B-CE64912AAF86}">
  <sheetPr>
    <tabColor theme="4" tint="-0.499984740745262"/>
  </sheetPr>
  <dimension ref="A1:J28"/>
  <sheetViews>
    <sheetView view="pageBreakPreview" zoomScale="90" zoomScaleNormal="78" zoomScaleSheetLayoutView="90" workbookViewId="0">
      <selection activeCell="A13" sqref="A13:C13"/>
    </sheetView>
  </sheetViews>
  <sheetFormatPr baseColWidth="10" defaultColWidth="8" defaultRowHeight="14.25" x14ac:dyDescent="0.25"/>
  <cols>
    <col min="1" max="1" width="28.28515625" style="43" customWidth="1"/>
    <col min="2" max="2" width="13.140625" style="43" customWidth="1"/>
    <col min="3" max="3" width="21.140625" style="43" customWidth="1"/>
    <col min="4" max="4" width="10.7109375" style="43" customWidth="1"/>
    <col min="5" max="5" width="35.140625" style="43" customWidth="1"/>
    <col min="6" max="6" width="42.140625" style="43" customWidth="1"/>
    <col min="7" max="7" width="14.42578125" style="43" customWidth="1"/>
    <col min="8" max="8" width="19.85546875" style="43" customWidth="1"/>
    <col min="9" max="9" width="14.28515625" style="43" customWidth="1"/>
    <col min="10" max="10" width="20.7109375" style="43" customWidth="1"/>
    <col min="11" max="16384" width="8" style="43"/>
  </cols>
  <sheetData>
    <row r="1" spans="1:10" ht="15" x14ac:dyDescent="0.25">
      <c r="A1" s="229" t="s">
        <v>22</v>
      </c>
      <c r="B1" s="41" t="s">
        <v>21</v>
      </c>
      <c r="C1" s="231" t="s">
        <v>50</v>
      </c>
      <c r="D1" s="231"/>
      <c r="E1" s="231"/>
    </row>
    <row r="2" spans="1:10" ht="43.5" customHeight="1" x14ac:dyDescent="0.25">
      <c r="A2" s="229"/>
      <c r="B2" s="41" t="s">
        <v>20</v>
      </c>
      <c r="C2" s="232" t="s">
        <v>84</v>
      </c>
      <c r="D2" s="232"/>
      <c r="E2" s="232"/>
    </row>
    <row r="3" spans="1:10" ht="15" x14ac:dyDescent="0.25">
      <c r="A3" s="230"/>
      <c r="B3" s="42" t="s">
        <v>8</v>
      </c>
      <c r="C3" s="233" t="s">
        <v>38</v>
      </c>
      <c r="D3" s="234"/>
      <c r="E3" s="235"/>
    </row>
    <row r="4" spans="1:10" ht="17.25" customHeight="1" x14ac:dyDescent="0.25">
      <c r="A4" s="256" t="s">
        <v>18</v>
      </c>
      <c r="B4" s="257"/>
      <c r="C4" s="257"/>
      <c r="D4" s="257"/>
      <c r="E4" s="257"/>
    </row>
    <row r="5" spans="1:10" s="38" customFormat="1" ht="12.6" customHeight="1" x14ac:dyDescent="0.25">
      <c r="A5" s="19" t="s">
        <v>9</v>
      </c>
      <c r="B5" s="18" t="s">
        <v>8</v>
      </c>
      <c r="C5" s="19" t="s">
        <v>7</v>
      </c>
      <c r="D5" s="19" t="s">
        <v>6</v>
      </c>
      <c r="E5" s="20" t="s">
        <v>5</v>
      </c>
    </row>
    <row r="6" spans="1:10" s="38" customFormat="1" ht="27.75" customHeight="1" x14ac:dyDescent="0.25">
      <c r="A6" s="21" t="s">
        <v>83</v>
      </c>
      <c r="B6" s="18" t="s">
        <v>49</v>
      </c>
      <c r="C6" s="22">
        <f>ROUND(J10,2)</f>
        <v>8745666.6699999999</v>
      </c>
      <c r="D6" s="19">
        <v>1</v>
      </c>
      <c r="E6" s="23">
        <f>ROUND(D6*C6,2)</f>
        <v>8745666.6699999999</v>
      </c>
    </row>
    <row r="7" spans="1:10" ht="12.6" customHeight="1" x14ac:dyDescent="0.25">
      <c r="A7" s="44"/>
      <c r="B7" s="45"/>
      <c r="C7" s="46"/>
      <c r="D7" s="44"/>
      <c r="E7" s="47"/>
    </row>
    <row r="8" spans="1:10" ht="26.25" customHeight="1" x14ac:dyDescent="0.25">
      <c r="A8" s="44"/>
      <c r="B8" s="45"/>
      <c r="C8" s="46"/>
      <c r="D8" s="48"/>
      <c r="E8" s="47"/>
      <c r="G8" s="43" t="s">
        <v>48</v>
      </c>
    </row>
    <row r="9" spans="1:10" ht="39.75" customHeight="1" x14ac:dyDescent="0.25">
      <c r="A9" s="258" t="s">
        <v>1</v>
      </c>
      <c r="B9" s="259"/>
      <c r="C9" s="260"/>
      <c r="D9" s="261">
        <f>SUM(E6:E8)</f>
        <v>8745666.6699999999</v>
      </c>
      <c r="E9" s="262"/>
      <c r="G9" s="49" t="s">
        <v>47</v>
      </c>
      <c r="H9" s="49" t="s">
        <v>46</v>
      </c>
      <c r="I9" s="49" t="s">
        <v>45</v>
      </c>
      <c r="J9" s="50" t="s">
        <v>24</v>
      </c>
    </row>
    <row r="10" spans="1:10" ht="15" x14ac:dyDescent="0.25">
      <c r="C10" s="255" t="s">
        <v>0</v>
      </c>
      <c r="D10" s="255"/>
      <c r="E10" s="52">
        <f>D9</f>
        <v>8745666.6699999999</v>
      </c>
      <c r="G10" s="43">
        <v>8330000</v>
      </c>
      <c r="H10" s="43">
        <v>9520000</v>
      </c>
      <c r="I10" s="43">
        <v>8387000</v>
      </c>
      <c r="J10" s="43">
        <f xml:space="preserve"> (I10+H10+G10)/3</f>
        <v>8745666.666666666</v>
      </c>
    </row>
    <row r="28" spans="1:1" x14ac:dyDescent="0.25">
      <c r="A28" s="43" t="s">
        <v>1</v>
      </c>
    </row>
  </sheetData>
  <mergeCells count="8">
    <mergeCell ref="A1:A3"/>
    <mergeCell ref="C1:E1"/>
    <mergeCell ref="C2:E2"/>
    <mergeCell ref="C3:E3"/>
    <mergeCell ref="C10:D10"/>
    <mergeCell ref="A4:E4"/>
    <mergeCell ref="A9:C9"/>
    <mergeCell ref="D9:E9"/>
  </mergeCells>
  <pageMargins left="0.7" right="0.7" top="0.75" bottom="0.75" header="0.3" footer="0.3"/>
  <pageSetup paperSize="9" scale="8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D2178-67AC-40A7-8E50-099A706E7D1F}">
  <sheetPr>
    <tabColor theme="4" tint="-0.499984740745262"/>
  </sheetPr>
  <dimension ref="A1:L22"/>
  <sheetViews>
    <sheetView view="pageBreakPreview" zoomScale="80" zoomScaleNormal="106" zoomScaleSheetLayoutView="80" workbookViewId="0">
      <selection activeCell="A13" sqref="A13:C13"/>
    </sheetView>
  </sheetViews>
  <sheetFormatPr baseColWidth="10" defaultColWidth="8" defaultRowHeight="14.25" x14ac:dyDescent="0.25"/>
  <cols>
    <col min="1" max="1" width="29.7109375" style="43" customWidth="1"/>
    <col min="2" max="2" width="13.140625" style="43" customWidth="1"/>
    <col min="3" max="3" width="21.140625" style="43" customWidth="1"/>
    <col min="4" max="4" width="11.85546875" style="43" bestFit="1" customWidth="1"/>
    <col min="5" max="5" width="24.7109375" style="43" customWidth="1"/>
    <col min="6" max="6" width="13" style="43" customWidth="1"/>
    <col min="7" max="7" width="14.42578125" style="43" customWidth="1"/>
    <col min="8" max="8" width="15.42578125" style="43" customWidth="1"/>
    <col min="9" max="9" width="14.28515625" style="43" customWidth="1"/>
    <col min="10" max="10" width="20.7109375" style="43" customWidth="1"/>
    <col min="11" max="16384" width="8" style="43"/>
  </cols>
  <sheetData>
    <row r="1" spans="1:12" ht="15" x14ac:dyDescent="0.25">
      <c r="A1" s="263" t="s">
        <v>22</v>
      </c>
      <c r="B1" s="55" t="s">
        <v>21</v>
      </c>
      <c r="C1" s="231" t="s">
        <v>89</v>
      </c>
      <c r="D1" s="231"/>
      <c r="E1" s="231"/>
    </row>
    <row r="2" spans="1:12" ht="15" x14ac:dyDescent="0.25">
      <c r="A2" s="263"/>
      <c r="B2" s="55" t="s">
        <v>20</v>
      </c>
      <c r="C2" s="232" t="s">
        <v>74</v>
      </c>
      <c r="D2" s="232"/>
      <c r="E2" s="232"/>
    </row>
    <row r="3" spans="1:12" ht="15" x14ac:dyDescent="0.25">
      <c r="A3" s="264"/>
      <c r="B3" s="56" t="s">
        <v>8</v>
      </c>
      <c r="C3" s="233" t="s">
        <v>15</v>
      </c>
      <c r="D3" s="234"/>
      <c r="E3" s="235"/>
    </row>
    <row r="4" spans="1:12" s="72" customFormat="1" ht="17.25" customHeight="1" x14ac:dyDescent="0.25">
      <c r="A4" s="256" t="s">
        <v>18</v>
      </c>
      <c r="B4" s="257"/>
      <c r="C4" s="257"/>
      <c r="D4" s="257"/>
      <c r="E4" s="257"/>
    </row>
    <row r="5" spans="1:12" ht="12.6" customHeight="1" x14ac:dyDescent="0.25">
      <c r="A5" s="44" t="s">
        <v>9</v>
      </c>
      <c r="B5" s="45" t="s">
        <v>8</v>
      </c>
      <c r="C5" s="57" t="s">
        <v>7</v>
      </c>
      <c r="D5" s="44" t="s">
        <v>6</v>
      </c>
      <c r="E5" s="58" t="s">
        <v>5</v>
      </c>
    </row>
    <row r="6" spans="1:12" ht="26.25" customHeight="1" x14ac:dyDescent="0.25">
      <c r="A6" s="44" t="s">
        <v>73</v>
      </c>
      <c r="B6" s="45" t="s">
        <v>15</v>
      </c>
      <c r="C6" s="46">
        <f>J11</f>
        <v>58383.333333333336</v>
      </c>
      <c r="D6" s="44">
        <v>1</v>
      </c>
      <c r="E6" s="47">
        <f>C6*D6</f>
        <v>58383.333333333336</v>
      </c>
    </row>
    <row r="7" spans="1:12" ht="12.6" customHeight="1" x14ac:dyDescent="0.25">
      <c r="A7" s="44" t="s">
        <v>72</v>
      </c>
      <c r="B7" s="45" t="s">
        <v>38</v>
      </c>
      <c r="C7" s="46">
        <v>349.5</v>
      </c>
      <c r="D7" s="44">
        <v>15</v>
      </c>
      <c r="E7" s="47">
        <f>D7*C7</f>
        <v>5242.5</v>
      </c>
      <c r="G7" s="59"/>
      <c r="H7" s="59"/>
      <c r="I7" s="59"/>
      <c r="J7" s="59"/>
      <c r="K7" s="59"/>
      <c r="L7" s="59"/>
    </row>
    <row r="8" spans="1:12" ht="26.25" customHeight="1" x14ac:dyDescent="0.25">
      <c r="A8" s="44"/>
      <c r="B8" s="45"/>
      <c r="C8" s="46"/>
      <c r="D8" s="44"/>
      <c r="E8" s="47"/>
      <c r="G8" s="60"/>
      <c r="H8" s="60"/>
      <c r="I8" s="60"/>
      <c r="J8" s="60"/>
      <c r="K8" s="60"/>
      <c r="L8" s="60"/>
    </row>
    <row r="9" spans="1:12" ht="21" customHeight="1" x14ac:dyDescent="0.25">
      <c r="A9" s="258" t="s">
        <v>1</v>
      </c>
      <c r="B9" s="259"/>
      <c r="C9" s="265"/>
      <c r="D9" s="266">
        <f>SUM(E6:E8)</f>
        <v>63625.833333333336</v>
      </c>
      <c r="E9" s="267"/>
      <c r="G9" s="60"/>
      <c r="H9" s="60"/>
      <c r="I9" s="60"/>
      <c r="J9" s="60"/>
      <c r="K9" s="60"/>
      <c r="L9" s="60"/>
    </row>
    <row r="10" spans="1:12" ht="19.5" customHeight="1" x14ac:dyDescent="0.25">
      <c r="A10" s="268" t="s">
        <v>23</v>
      </c>
      <c r="B10" s="269"/>
      <c r="C10" s="269"/>
      <c r="D10" s="269"/>
      <c r="E10" s="270"/>
      <c r="G10" s="61" t="s">
        <v>71</v>
      </c>
      <c r="H10" s="61" t="s">
        <v>70</v>
      </c>
      <c r="I10" s="61" t="s">
        <v>69</v>
      </c>
      <c r="J10" s="61" t="s">
        <v>68</v>
      </c>
      <c r="K10" s="60"/>
      <c r="L10" s="60"/>
    </row>
    <row r="11" spans="1:12" ht="27.75" customHeight="1" x14ac:dyDescent="0.25">
      <c r="A11" s="44" t="s">
        <v>9</v>
      </c>
      <c r="B11" s="45" t="s">
        <v>8</v>
      </c>
      <c r="C11" s="57" t="s">
        <v>7</v>
      </c>
      <c r="D11" s="44" t="s">
        <v>6</v>
      </c>
      <c r="E11" s="58" t="s">
        <v>5</v>
      </c>
      <c r="G11" s="61">
        <v>64900</v>
      </c>
      <c r="H11" s="61">
        <v>63250</v>
      </c>
      <c r="I11" s="61">
        <v>47000</v>
      </c>
      <c r="J11" s="61">
        <f>SUM(G11:I11)/3</f>
        <v>58383.333333333336</v>
      </c>
      <c r="K11" s="60"/>
      <c r="L11" s="60"/>
    </row>
    <row r="12" spans="1:12" ht="27.75" customHeight="1" x14ac:dyDescent="0.25">
      <c r="A12" s="44" t="s">
        <v>67</v>
      </c>
      <c r="B12" s="45" t="s">
        <v>66</v>
      </c>
      <c r="C12" s="46">
        <v>25125</v>
      </c>
      <c r="D12" s="44">
        <v>7.0000000000000007E-2</v>
      </c>
      <c r="E12" s="58">
        <f>D12*C12</f>
        <v>1758.7500000000002</v>
      </c>
      <c r="G12" s="60"/>
      <c r="H12" s="60"/>
      <c r="I12" s="60"/>
      <c r="J12" s="60"/>
      <c r="K12" s="60"/>
      <c r="L12" s="60"/>
    </row>
    <row r="13" spans="1:12" ht="44.25" customHeight="1" x14ac:dyDescent="0.25">
      <c r="A13" s="44" t="s">
        <v>12</v>
      </c>
      <c r="B13" s="45" t="s">
        <v>11</v>
      </c>
      <c r="C13" s="46">
        <v>17188.650000000001</v>
      </c>
      <c r="D13" s="44">
        <v>5</v>
      </c>
      <c r="E13" s="58">
        <f>(D13*C13%)</f>
        <v>859.43250000000012</v>
      </c>
      <c r="G13" s="62"/>
      <c r="H13" s="62"/>
      <c r="I13" s="62"/>
      <c r="J13" s="62"/>
      <c r="K13" s="62"/>
      <c r="L13" s="62"/>
    </row>
    <row r="14" spans="1:12" ht="18" customHeight="1" x14ac:dyDescent="0.25">
      <c r="A14" s="271" t="s">
        <v>1</v>
      </c>
      <c r="B14" s="272"/>
      <c r="C14" s="273"/>
      <c r="D14" s="274">
        <f>SUM(E12:E13)</f>
        <v>2618.1825000000003</v>
      </c>
      <c r="E14" s="275"/>
    </row>
    <row r="15" spans="1:12" ht="21" customHeight="1" x14ac:dyDescent="0.25">
      <c r="A15" s="268" t="s">
        <v>10</v>
      </c>
      <c r="B15" s="269"/>
      <c r="C15" s="269"/>
      <c r="D15" s="269"/>
      <c r="E15" s="270"/>
    </row>
    <row r="16" spans="1:12" ht="25.5" customHeight="1" x14ac:dyDescent="0.25">
      <c r="A16" s="63" t="s">
        <v>9</v>
      </c>
      <c r="B16" s="64" t="s">
        <v>8</v>
      </c>
      <c r="C16" s="65" t="s">
        <v>7</v>
      </c>
      <c r="D16" s="63" t="s">
        <v>6</v>
      </c>
      <c r="E16" s="66" t="s">
        <v>5</v>
      </c>
    </row>
    <row r="17" spans="1:5" x14ac:dyDescent="0.25">
      <c r="A17" s="67" t="s">
        <v>4</v>
      </c>
      <c r="B17" s="68" t="s">
        <v>2</v>
      </c>
      <c r="C17" s="69">
        <v>9037.33</v>
      </c>
      <c r="D17" s="67">
        <v>0.54</v>
      </c>
      <c r="E17" s="70">
        <f>D17*C17</f>
        <v>4880.1581999999999</v>
      </c>
    </row>
    <row r="18" spans="1:5" x14ac:dyDescent="0.25">
      <c r="A18" s="71" t="s">
        <v>3</v>
      </c>
      <c r="B18" s="68" t="s">
        <v>2</v>
      </c>
      <c r="C18" s="51">
        <v>15517.89</v>
      </c>
      <c r="D18" s="71">
        <v>0.54</v>
      </c>
      <c r="E18" s="70">
        <f>D18*C18</f>
        <v>8379.6606000000011</v>
      </c>
    </row>
    <row r="19" spans="1:5" x14ac:dyDescent="0.25">
      <c r="A19" s="71"/>
      <c r="B19" s="68"/>
      <c r="C19" s="71"/>
      <c r="D19" s="71"/>
      <c r="E19" s="70"/>
    </row>
    <row r="20" spans="1:5" x14ac:dyDescent="0.25">
      <c r="A20" s="271" t="s">
        <v>1</v>
      </c>
      <c r="B20" s="272"/>
      <c r="C20" s="273"/>
      <c r="D20" s="274">
        <f>SUM(E17:E19)</f>
        <v>13259.818800000001</v>
      </c>
      <c r="E20" s="275"/>
    </row>
    <row r="22" spans="1:5" ht="15" x14ac:dyDescent="0.25">
      <c r="C22" s="255" t="s">
        <v>0</v>
      </c>
      <c r="D22" s="255"/>
      <c r="E22" s="52">
        <f>SUM(D20+D14+D9)</f>
        <v>79503.834633333332</v>
      </c>
    </row>
  </sheetData>
  <mergeCells count="14">
    <mergeCell ref="A1:A3"/>
    <mergeCell ref="C1:E1"/>
    <mergeCell ref="C2:E2"/>
    <mergeCell ref="C3:E3"/>
    <mergeCell ref="C22:D22"/>
    <mergeCell ref="A4:E4"/>
    <mergeCell ref="A9:C9"/>
    <mergeCell ref="D9:E9"/>
    <mergeCell ref="A10:E10"/>
    <mergeCell ref="A14:C14"/>
    <mergeCell ref="D14:E14"/>
    <mergeCell ref="A15:E15"/>
    <mergeCell ref="A20:C20"/>
    <mergeCell ref="D20:E20"/>
  </mergeCells>
  <pageMargins left="0.7" right="0.7" top="0.75" bottom="0.75" header="0.3" footer="0.3"/>
  <pageSetup paperSize="9" scale="84" orientation="portrait" r:id="rId1"/>
  <colBreaks count="1" manualBreakCount="1">
    <brk id="5" max="2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FA3F6-D0A5-4F84-8CC5-810B4236FDD2}">
  <sheetPr>
    <tabColor theme="4" tint="-0.499984740745262"/>
  </sheetPr>
  <dimension ref="A1:J20"/>
  <sheetViews>
    <sheetView view="pageBreakPreview" topLeftCell="A4" zoomScale="90" zoomScaleNormal="96" zoomScaleSheetLayoutView="90" workbookViewId="0">
      <selection activeCell="A13" sqref="A13:C13"/>
    </sheetView>
  </sheetViews>
  <sheetFormatPr baseColWidth="10" defaultColWidth="8" defaultRowHeight="14.25" x14ac:dyDescent="0.25"/>
  <cols>
    <col min="1" max="1" width="29.7109375" style="43" customWidth="1"/>
    <col min="2" max="2" width="13.140625" style="43" customWidth="1"/>
    <col min="3" max="3" width="21.140625" style="43" customWidth="1"/>
    <col min="4" max="4" width="12.42578125" style="43" customWidth="1"/>
    <col min="5" max="5" width="20.140625" style="43" customWidth="1"/>
    <col min="6" max="6" width="42.140625" style="43" customWidth="1"/>
    <col min="7" max="7" width="22.5703125" style="43" customWidth="1"/>
    <col min="8" max="8" width="15.42578125" style="43" customWidth="1"/>
    <col min="9" max="9" width="14.28515625" style="43" customWidth="1"/>
    <col min="10" max="10" width="20.7109375" style="43" customWidth="1"/>
    <col min="11" max="16384" width="8" style="43"/>
  </cols>
  <sheetData>
    <row r="1" spans="1:10" ht="15" x14ac:dyDescent="0.25">
      <c r="A1" s="263" t="s">
        <v>22</v>
      </c>
      <c r="B1" s="41" t="s">
        <v>21</v>
      </c>
      <c r="C1" s="231" t="s">
        <v>87</v>
      </c>
      <c r="D1" s="231"/>
      <c r="E1" s="231"/>
    </row>
    <row r="2" spans="1:10" ht="46.5" customHeight="1" x14ac:dyDescent="0.25">
      <c r="A2" s="263"/>
      <c r="B2" s="41" t="s">
        <v>20</v>
      </c>
      <c r="C2" s="232" t="s">
        <v>40</v>
      </c>
      <c r="D2" s="232"/>
      <c r="E2" s="232"/>
    </row>
    <row r="3" spans="1:10" ht="15" x14ac:dyDescent="0.25">
      <c r="A3" s="264"/>
      <c r="B3" s="42" t="s">
        <v>8</v>
      </c>
      <c r="C3" s="233" t="s">
        <v>38</v>
      </c>
      <c r="D3" s="234"/>
      <c r="E3" s="235"/>
    </row>
    <row r="4" spans="1:10" ht="17.25" customHeight="1" x14ac:dyDescent="0.25">
      <c r="A4" s="256" t="s">
        <v>18</v>
      </c>
      <c r="B4" s="257"/>
      <c r="C4" s="257"/>
      <c r="D4" s="257"/>
      <c r="E4" s="257"/>
    </row>
    <row r="5" spans="1:10" s="38" customFormat="1" ht="18" customHeight="1" x14ac:dyDescent="0.25">
      <c r="A5" s="19" t="s">
        <v>9</v>
      </c>
      <c r="B5" s="18" t="s">
        <v>8</v>
      </c>
      <c r="C5" s="19" t="s">
        <v>7</v>
      </c>
      <c r="D5" s="19" t="s">
        <v>6</v>
      </c>
      <c r="E5" s="20" t="s">
        <v>5</v>
      </c>
    </row>
    <row r="6" spans="1:10" ht="75" customHeight="1" x14ac:dyDescent="0.25">
      <c r="A6" s="21" t="s">
        <v>39</v>
      </c>
      <c r="B6" s="45" t="s">
        <v>38</v>
      </c>
      <c r="C6" s="46">
        <f>ROUND(J10,2)</f>
        <v>8963333.3300000001</v>
      </c>
      <c r="D6" s="44">
        <v>1</v>
      </c>
      <c r="E6" s="47">
        <f>D6*C6</f>
        <v>8963333.3300000001</v>
      </c>
    </row>
    <row r="7" spans="1:10" ht="12.6" customHeight="1" x14ac:dyDescent="0.25">
      <c r="A7" s="44"/>
      <c r="B7" s="45"/>
      <c r="C7" s="46"/>
      <c r="D7" s="44"/>
      <c r="E7" s="47"/>
    </row>
    <row r="8" spans="1:10" ht="26.25" customHeight="1" x14ac:dyDescent="0.25">
      <c r="A8" s="44"/>
      <c r="B8" s="45"/>
      <c r="C8" s="46"/>
      <c r="D8" s="44"/>
      <c r="E8" s="47"/>
      <c r="G8" s="43" t="s">
        <v>37</v>
      </c>
    </row>
    <row r="9" spans="1:10" ht="21" customHeight="1" x14ac:dyDescent="0.25">
      <c r="A9" s="258" t="s">
        <v>1</v>
      </c>
      <c r="B9" s="259"/>
      <c r="C9" s="265"/>
      <c r="D9" s="266">
        <f>SUM(E6:E8)</f>
        <v>8963333.3300000001</v>
      </c>
      <c r="E9" s="267"/>
      <c r="G9" s="73" t="s">
        <v>36</v>
      </c>
      <c r="H9" s="73" t="s">
        <v>35</v>
      </c>
      <c r="I9" s="73" t="s">
        <v>34</v>
      </c>
      <c r="J9" s="50" t="s">
        <v>24</v>
      </c>
    </row>
    <row r="10" spans="1:10" ht="21.75" customHeight="1" x14ac:dyDescent="0.25">
      <c r="A10" s="268" t="s">
        <v>23</v>
      </c>
      <c r="B10" s="269"/>
      <c r="C10" s="269"/>
      <c r="D10" s="269"/>
      <c r="E10" s="270"/>
      <c r="G10" s="74">
        <v>15500000</v>
      </c>
      <c r="H10" s="74">
        <v>4390000</v>
      </c>
      <c r="I10" s="74">
        <v>7000000</v>
      </c>
      <c r="J10" s="75">
        <f xml:space="preserve"> (G10+H10+I10)/3</f>
        <v>8963333.333333334</v>
      </c>
    </row>
    <row r="11" spans="1:10" s="38" customFormat="1" ht="32.25" customHeight="1" x14ac:dyDescent="0.25">
      <c r="A11" s="19" t="s">
        <v>9</v>
      </c>
      <c r="B11" s="18" t="s">
        <v>8</v>
      </c>
      <c r="C11" s="19" t="s">
        <v>7</v>
      </c>
      <c r="D11" s="19" t="s">
        <v>6</v>
      </c>
      <c r="E11" s="20" t="s">
        <v>5</v>
      </c>
    </row>
    <row r="12" spans="1:10" ht="44.25" customHeight="1" x14ac:dyDescent="0.25">
      <c r="A12" s="44" t="s">
        <v>12</v>
      </c>
      <c r="B12" s="45" t="s">
        <v>11</v>
      </c>
      <c r="C12" s="46"/>
      <c r="D12" s="44"/>
      <c r="E12" s="58"/>
    </row>
    <row r="13" spans="1:10" ht="18" customHeight="1" x14ac:dyDescent="0.25">
      <c r="A13" s="271" t="s">
        <v>1</v>
      </c>
      <c r="B13" s="272"/>
      <c r="C13" s="273"/>
      <c r="D13" s="274">
        <f>SUM(E10:E12)</f>
        <v>0</v>
      </c>
      <c r="E13" s="275"/>
    </row>
    <row r="14" spans="1:10" ht="21" customHeight="1" x14ac:dyDescent="0.25">
      <c r="A14" s="268" t="s">
        <v>10</v>
      </c>
      <c r="B14" s="269"/>
      <c r="C14" s="269"/>
      <c r="D14" s="269"/>
      <c r="E14" s="270"/>
    </row>
    <row r="15" spans="1:10" x14ac:dyDescent="0.25">
      <c r="A15" s="63" t="s">
        <v>9</v>
      </c>
      <c r="B15" s="64" t="s">
        <v>8</v>
      </c>
      <c r="C15" s="65" t="s">
        <v>7</v>
      </c>
      <c r="D15" s="63" t="s">
        <v>6</v>
      </c>
      <c r="E15" s="66" t="s">
        <v>5</v>
      </c>
    </row>
    <row r="16" spans="1:10" x14ac:dyDescent="0.25">
      <c r="A16" s="67" t="s">
        <v>33</v>
      </c>
      <c r="B16" s="68" t="s">
        <v>2</v>
      </c>
      <c r="C16" s="69">
        <v>3000000</v>
      </c>
      <c r="D16" s="67">
        <v>1</v>
      </c>
      <c r="E16" s="70">
        <f>D16*C16</f>
        <v>3000000</v>
      </c>
    </row>
    <row r="17" spans="1:5" x14ac:dyDescent="0.25">
      <c r="A17" s="71"/>
      <c r="B17" s="68"/>
      <c r="C17" s="71"/>
      <c r="D17" s="71"/>
      <c r="E17" s="70"/>
    </row>
    <row r="18" spans="1:5" x14ac:dyDescent="0.25">
      <c r="A18" s="271" t="s">
        <v>1</v>
      </c>
      <c r="B18" s="272"/>
      <c r="C18" s="273"/>
      <c r="D18" s="274">
        <f>E16</f>
        <v>3000000</v>
      </c>
      <c r="E18" s="275"/>
    </row>
    <row r="20" spans="1:5" ht="15" x14ac:dyDescent="0.25">
      <c r="C20" s="255" t="s">
        <v>0</v>
      </c>
      <c r="D20" s="255"/>
      <c r="E20" s="52">
        <f>SUM(D18+D13+D9)</f>
        <v>11963333.33</v>
      </c>
    </row>
  </sheetData>
  <mergeCells count="14">
    <mergeCell ref="A1:A3"/>
    <mergeCell ref="C1:E1"/>
    <mergeCell ref="C2:E2"/>
    <mergeCell ref="C3:E3"/>
    <mergeCell ref="C20:D20"/>
    <mergeCell ref="A4:E4"/>
    <mergeCell ref="A9:C9"/>
    <mergeCell ref="D9:E9"/>
    <mergeCell ref="A10:E10"/>
    <mergeCell ref="A13:C13"/>
    <mergeCell ref="D13:E13"/>
    <mergeCell ref="A14:E14"/>
    <mergeCell ref="A18:C18"/>
    <mergeCell ref="D18:E18"/>
  </mergeCells>
  <pageMargins left="0.7" right="0.7" top="0.75" bottom="0.75" header="0.3" footer="0.3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A4881-E4C3-4081-BD2E-F01ED61F0D65}">
  <sheetPr>
    <tabColor theme="4" tint="-0.499984740745262"/>
  </sheetPr>
  <dimension ref="A1:L20"/>
  <sheetViews>
    <sheetView view="pageBreakPreview" topLeftCell="B1" zoomScale="85" zoomScaleNormal="68" zoomScaleSheetLayoutView="85" workbookViewId="0">
      <selection activeCell="A13" sqref="A13:C13"/>
    </sheetView>
  </sheetViews>
  <sheetFormatPr baseColWidth="10" defaultColWidth="8" defaultRowHeight="14.25" x14ac:dyDescent="0.25"/>
  <cols>
    <col min="1" max="1" width="29.7109375" style="43" customWidth="1"/>
    <col min="2" max="2" width="13.140625" style="43" customWidth="1"/>
    <col min="3" max="3" width="21.140625" style="43" customWidth="1"/>
    <col min="4" max="4" width="13.28515625" style="43" customWidth="1"/>
    <col min="5" max="5" width="14.28515625" style="43" customWidth="1"/>
    <col min="6" max="6" width="42.140625" style="43" customWidth="1"/>
    <col min="7" max="7" width="14.42578125" style="43" customWidth="1"/>
    <col min="8" max="8" width="15.42578125" style="43" customWidth="1"/>
    <col min="9" max="9" width="14.28515625" style="43" customWidth="1"/>
    <col min="10" max="10" width="20.7109375" style="43" customWidth="1"/>
    <col min="11" max="16384" width="8" style="43"/>
  </cols>
  <sheetData>
    <row r="1" spans="1:12" ht="15" x14ac:dyDescent="0.25">
      <c r="A1" s="229" t="s">
        <v>22</v>
      </c>
      <c r="B1" s="78" t="s">
        <v>21</v>
      </c>
      <c r="C1" s="276" t="s">
        <v>93</v>
      </c>
      <c r="D1" s="276"/>
      <c r="E1" s="276"/>
    </row>
    <row r="2" spans="1:12" ht="40.5" customHeight="1" x14ac:dyDescent="0.25">
      <c r="A2" s="229"/>
      <c r="B2" s="78" t="s">
        <v>20</v>
      </c>
      <c r="C2" s="280" t="s">
        <v>92</v>
      </c>
      <c r="D2" s="280"/>
      <c r="E2" s="280"/>
    </row>
    <row r="3" spans="1:12" ht="21.75" customHeight="1" x14ac:dyDescent="0.25">
      <c r="A3" s="230"/>
      <c r="B3" s="79" t="s">
        <v>8</v>
      </c>
      <c r="C3" s="277" t="s">
        <v>19</v>
      </c>
      <c r="D3" s="278"/>
      <c r="E3" s="279"/>
    </row>
    <row r="4" spans="1:12" ht="17.25" customHeight="1" x14ac:dyDescent="0.25">
      <c r="A4" s="256" t="s">
        <v>18</v>
      </c>
      <c r="B4" s="281"/>
      <c r="C4" s="281"/>
      <c r="D4" s="281"/>
      <c r="E4" s="281"/>
    </row>
    <row r="5" spans="1:12" ht="17.25" customHeight="1" x14ac:dyDescent="0.25">
      <c r="A5" s="44" t="s">
        <v>9</v>
      </c>
      <c r="B5" s="45" t="s">
        <v>8</v>
      </c>
      <c r="C5" s="57" t="s">
        <v>7</v>
      </c>
      <c r="D5" s="44" t="s">
        <v>6</v>
      </c>
      <c r="E5" s="58" t="s">
        <v>5</v>
      </c>
    </row>
    <row r="6" spans="1:12" ht="29.25" customHeight="1" x14ac:dyDescent="0.25">
      <c r="A6" s="44" t="s">
        <v>17</v>
      </c>
      <c r="B6" s="45" t="s">
        <v>15</v>
      </c>
      <c r="C6" s="46">
        <v>7381.08</v>
      </c>
      <c r="D6" s="44">
        <v>1</v>
      </c>
      <c r="E6" s="47">
        <f>ROUND(D6*C6,2)</f>
        <v>7381.08</v>
      </c>
    </row>
    <row r="7" spans="1:12" ht="12.6" customHeight="1" x14ac:dyDescent="0.25">
      <c r="A7" s="44" t="s">
        <v>16</v>
      </c>
      <c r="B7" s="45" t="s">
        <v>15</v>
      </c>
      <c r="C7" s="46">
        <v>3433</v>
      </c>
      <c r="D7" s="44">
        <v>1</v>
      </c>
      <c r="E7" s="47">
        <f>ROUND(D7*C7,2)</f>
        <v>3433</v>
      </c>
      <c r="G7" s="59"/>
      <c r="H7" s="59"/>
      <c r="I7" s="59"/>
      <c r="J7" s="59"/>
      <c r="K7" s="59"/>
      <c r="L7" s="59"/>
    </row>
    <row r="8" spans="1:12" ht="26.25" customHeight="1" x14ac:dyDescent="0.25">
      <c r="A8" s="44" t="s">
        <v>14</v>
      </c>
      <c r="B8" s="45" t="s">
        <v>13</v>
      </c>
      <c r="C8" s="46">
        <v>29820</v>
      </c>
      <c r="D8" s="44">
        <v>3</v>
      </c>
      <c r="E8" s="47">
        <f>ROUND(D8*C8,2)</f>
        <v>89460</v>
      </c>
      <c r="G8" s="60"/>
      <c r="H8" s="60"/>
      <c r="I8" s="60"/>
      <c r="J8" s="60"/>
      <c r="K8" s="60"/>
      <c r="L8" s="60"/>
    </row>
    <row r="9" spans="1:12" ht="21" customHeight="1" x14ac:dyDescent="0.25">
      <c r="A9" s="258" t="s">
        <v>1</v>
      </c>
      <c r="B9" s="259"/>
      <c r="C9" s="265"/>
      <c r="D9" s="266">
        <f>SUM(E6:E8)</f>
        <v>100274.08</v>
      </c>
      <c r="E9" s="267"/>
      <c r="G9" s="60"/>
      <c r="H9" s="60"/>
      <c r="I9" s="60"/>
      <c r="J9" s="60"/>
      <c r="K9" s="60"/>
      <c r="L9" s="60"/>
    </row>
    <row r="10" spans="1:12" ht="15" x14ac:dyDescent="0.25">
      <c r="A10" s="268" t="s">
        <v>23</v>
      </c>
      <c r="B10" s="269"/>
      <c r="C10" s="269"/>
      <c r="D10" s="269"/>
      <c r="E10" s="270"/>
      <c r="G10" s="60"/>
      <c r="H10" s="60"/>
      <c r="I10" s="60"/>
      <c r="J10" s="60">
        <f xml:space="preserve"> (G10+H10+I10)/3</f>
        <v>0</v>
      </c>
      <c r="K10" s="60"/>
      <c r="L10" s="60"/>
    </row>
    <row r="11" spans="1:12" ht="27.75" customHeight="1" x14ac:dyDescent="0.25">
      <c r="A11" s="44" t="s">
        <v>9</v>
      </c>
      <c r="B11" s="45" t="s">
        <v>8</v>
      </c>
      <c r="C11" s="57" t="s">
        <v>7</v>
      </c>
      <c r="D11" s="44" t="s">
        <v>6</v>
      </c>
      <c r="E11" s="58" t="s">
        <v>5</v>
      </c>
      <c r="G11" s="60"/>
      <c r="H11" s="60"/>
      <c r="I11" s="60"/>
      <c r="J11" s="60"/>
      <c r="K11" s="60"/>
      <c r="L11" s="60"/>
    </row>
    <row r="12" spans="1:12" ht="44.25" customHeight="1" x14ac:dyDescent="0.25">
      <c r="A12" s="44" t="s">
        <v>12</v>
      </c>
      <c r="B12" s="45" t="s">
        <v>11</v>
      </c>
      <c r="C12" s="46">
        <v>145691.4</v>
      </c>
      <c r="D12" s="44">
        <v>3</v>
      </c>
      <c r="E12" s="47">
        <f>ROUND(D12*C12,2)</f>
        <v>437074.2</v>
      </c>
      <c r="G12" s="62"/>
      <c r="H12" s="62"/>
      <c r="I12" s="62"/>
      <c r="J12" s="62"/>
      <c r="K12" s="62"/>
      <c r="L12" s="62"/>
    </row>
    <row r="13" spans="1:12" ht="18" customHeight="1" x14ac:dyDescent="0.25">
      <c r="A13" s="271" t="s">
        <v>1</v>
      </c>
      <c r="B13" s="272"/>
      <c r="C13" s="273"/>
      <c r="D13" s="274">
        <f>SUM(E10:E12)</f>
        <v>437074.2</v>
      </c>
      <c r="E13" s="275"/>
    </row>
    <row r="14" spans="1:12" ht="18.75" customHeight="1" x14ac:dyDescent="0.25">
      <c r="A14" s="268" t="s">
        <v>10</v>
      </c>
      <c r="B14" s="269"/>
      <c r="C14" s="269"/>
      <c r="D14" s="269"/>
      <c r="E14" s="270"/>
    </row>
    <row r="15" spans="1:12" ht="25.5" customHeight="1" x14ac:dyDescent="0.25">
      <c r="A15" s="63" t="s">
        <v>9</v>
      </c>
      <c r="B15" s="64" t="s">
        <v>8</v>
      </c>
      <c r="C15" s="65" t="s">
        <v>7</v>
      </c>
      <c r="D15" s="63" t="s">
        <v>6</v>
      </c>
      <c r="E15" s="66" t="s">
        <v>5</v>
      </c>
    </row>
    <row r="16" spans="1:12" x14ac:dyDescent="0.25">
      <c r="A16" s="67" t="s">
        <v>4</v>
      </c>
      <c r="B16" s="68" t="s">
        <v>2</v>
      </c>
      <c r="C16" s="69">
        <v>9037.33</v>
      </c>
      <c r="D16" s="67">
        <v>2</v>
      </c>
      <c r="E16" s="47">
        <f>ROUND(D16*C16,2)</f>
        <v>18074.66</v>
      </c>
    </row>
    <row r="17" spans="1:5" x14ac:dyDescent="0.25">
      <c r="A17" s="71" t="s">
        <v>3</v>
      </c>
      <c r="B17" s="68" t="s">
        <v>2</v>
      </c>
      <c r="C17" s="74">
        <v>15517.89</v>
      </c>
      <c r="D17" s="71">
        <v>3</v>
      </c>
      <c r="E17" s="47">
        <f>ROUND(D17*C17,2)</f>
        <v>46553.67</v>
      </c>
    </row>
    <row r="18" spans="1:5" x14ac:dyDescent="0.25">
      <c r="A18" s="271" t="s">
        <v>1</v>
      </c>
      <c r="B18" s="272"/>
      <c r="C18" s="273"/>
      <c r="D18" s="274">
        <f>SUM(E16:E17)</f>
        <v>64628.33</v>
      </c>
      <c r="E18" s="275"/>
    </row>
    <row r="20" spans="1:5" ht="15" x14ac:dyDescent="0.25">
      <c r="C20" s="255" t="s">
        <v>0</v>
      </c>
      <c r="D20" s="255"/>
      <c r="E20" s="52">
        <f>SUM(D18+D13+D9)</f>
        <v>601976.61</v>
      </c>
    </row>
  </sheetData>
  <mergeCells count="14">
    <mergeCell ref="C1:E1"/>
    <mergeCell ref="A1:A3"/>
    <mergeCell ref="C3:E3"/>
    <mergeCell ref="C20:D20"/>
    <mergeCell ref="C2:E2"/>
    <mergeCell ref="A4:E4"/>
    <mergeCell ref="A9:C9"/>
    <mergeCell ref="D9:E9"/>
    <mergeCell ref="A10:E10"/>
    <mergeCell ref="A13:C13"/>
    <mergeCell ref="D13:E13"/>
    <mergeCell ref="A14:E14"/>
    <mergeCell ref="A18:C18"/>
    <mergeCell ref="D18:E18"/>
  </mergeCells>
  <pageMargins left="0.7" right="0.7" top="0.75" bottom="0.75" header="0.3" footer="0.3"/>
  <pageSetup paperSize="9" scale="9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6B5FA-D8E8-4BB9-BF13-38A0C3FE3643}">
  <sheetPr>
    <tabColor theme="4" tint="-0.499984740745262"/>
  </sheetPr>
  <dimension ref="A1:L20"/>
  <sheetViews>
    <sheetView view="pageBreakPreview" zoomScale="90" zoomScaleNormal="106" zoomScaleSheetLayoutView="90" workbookViewId="0">
      <selection activeCell="A13" sqref="A13:C13"/>
    </sheetView>
  </sheetViews>
  <sheetFormatPr baseColWidth="10" defaultColWidth="8" defaultRowHeight="14.25" x14ac:dyDescent="0.25"/>
  <cols>
    <col min="1" max="1" width="29.7109375" style="16" customWidth="1"/>
    <col min="2" max="2" width="13.140625" style="16" customWidth="1"/>
    <col min="3" max="3" width="21.140625" style="38" customWidth="1"/>
    <col min="4" max="4" width="11.85546875" style="38" bestFit="1" customWidth="1"/>
    <col min="5" max="5" width="18.85546875" style="38" customWidth="1"/>
    <col min="6" max="6" width="42.140625" style="16" customWidth="1"/>
    <col min="7" max="7" width="14.42578125" style="16" customWidth="1"/>
    <col min="8" max="8" width="15.42578125" style="16" customWidth="1"/>
    <col min="9" max="9" width="14.28515625" style="16" customWidth="1"/>
    <col min="10" max="10" width="20.7109375" style="16" customWidth="1"/>
    <col min="11" max="16384" width="8" style="16"/>
  </cols>
  <sheetData>
    <row r="1" spans="1:12" ht="32.25" customHeight="1" x14ac:dyDescent="0.25">
      <c r="A1" s="229" t="s">
        <v>22</v>
      </c>
      <c r="B1" s="55" t="s">
        <v>21</v>
      </c>
      <c r="C1" s="232" t="s">
        <v>88</v>
      </c>
      <c r="D1" s="232"/>
      <c r="E1" s="232"/>
    </row>
    <row r="2" spans="1:12" ht="28.5" customHeight="1" x14ac:dyDescent="0.25">
      <c r="A2" s="229"/>
      <c r="B2" s="55" t="s">
        <v>20</v>
      </c>
      <c r="C2" s="232" t="s">
        <v>82</v>
      </c>
      <c r="D2" s="232"/>
      <c r="E2" s="232"/>
    </row>
    <row r="3" spans="1:12" ht="15" x14ac:dyDescent="0.25">
      <c r="A3" s="230"/>
      <c r="B3" s="56" t="s">
        <v>8</v>
      </c>
      <c r="C3" s="233" t="s">
        <v>38</v>
      </c>
      <c r="D3" s="234"/>
      <c r="E3" s="235"/>
    </row>
    <row r="4" spans="1:12" ht="17.25" customHeight="1" x14ac:dyDescent="0.25">
      <c r="A4" s="237" t="s">
        <v>18</v>
      </c>
      <c r="B4" s="238"/>
      <c r="C4" s="238"/>
      <c r="D4" s="238"/>
      <c r="E4" s="238"/>
      <c r="G4" s="16" t="s">
        <v>81</v>
      </c>
      <c r="H4" s="16" t="s">
        <v>80</v>
      </c>
      <c r="I4" s="16" t="s">
        <v>79</v>
      </c>
      <c r="J4" s="16" t="s">
        <v>78</v>
      </c>
    </row>
    <row r="5" spans="1:12" ht="12.6" customHeight="1" x14ac:dyDescent="0.25">
      <c r="A5" s="17" t="s">
        <v>9</v>
      </c>
      <c r="B5" s="80" t="s">
        <v>8</v>
      </c>
      <c r="C5" s="19" t="s">
        <v>7</v>
      </c>
      <c r="D5" s="19" t="s">
        <v>6</v>
      </c>
      <c r="E5" s="20" t="s">
        <v>5</v>
      </c>
      <c r="G5" s="16">
        <v>9550</v>
      </c>
      <c r="H5" s="16">
        <v>9810</v>
      </c>
      <c r="I5" s="16">
        <v>17200</v>
      </c>
      <c r="J5" s="16">
        <f>SUM(G5:I5)/3</f>
        <v>12186.666666666666</v>
      </c>
    </row>
    <row r="6" spans="1:12" ht="26.25" customHeight="1" x14ac:dyDescent="0.25">
      <c r="A6" s="17" t="s">
        <v>77</v>
      </c>
      <c r="B6" s="80" t="s">
        <v>76</v>
      </c>
      <c r="C6" s="22">
        <f>J5</f>
        <v>12186.666666666666</v>
      </c>
      <c r="D6" s="19">
        <v>1</v>
      </c>
      <c r="E6" s="23">
        <f>D6*C6</f>
        <v>12186.666666666666</v>
      </c>
    </row>
    <row r="7" spans="1:12" ht="12.6" customHeight="1" x14ac:dyDescent="0.25">
      <c r="A7" s="17" t="s">
        <v>16</v>
      </c>
      <c r="B7" s="80" t="s">
        <v>15</v>
      </c>
      <c r="C7" s="22">
        <v>3433</v>
      </c>
      <c r="D7" s="19">
        <v>1</v>
      </c>
      <c r="E7" s="23">
        <f>D7*C7</f>
        <v>3433</v>
      </c>
      <c r="G7" s="81"/>
      <c r="H7" s="81"/>
      <c r="I7" s="81"/>
      <c r="J7" s="81"/>
      <c r="K7" s="81"/>
      <c r="L7" s="81"/>
    </row>
    <row r="8" spans="1:12" ht="26.25" customHeight="1" x14ac:dyDescent="0.25">
      <c r="A8" s="17"/>
      <c r="B8" s="80"/>
      <c r="C8" s="22"/>
      <c r="D8" s="19"/>
      <c r="E8" s="23"/>
      <c r="G8" s="82"/>
      <c r="H8" s="82"/>
      <c r="I8" s="82"/>
      <c r="J8" s="82"/>
      <c r="K8" s="82"/>
      <c r="L8" s="82"/>
    </row>
    <row r="9" spans="1:12" ht="21" customHeight="1" x14ac:dyDescent="0.25">
      <c r="A9" s="247" t="s">
        <v>1</v>
      </c>
      <c r="B9" s="248"/>
      <c r="C9" s="249"/>
      <c r="D9" s="242">
        <f>SUM(E6:E8)</f>
        <v>15619.666666666666</v>
      </c>
      <c r="E9" s="243"/>
      <c r="G9" s="82"/>
      <c r="H9" s="82"/>
      <c r="I9" s="82"/>
      <c r="J9" s="82"/>
      <c r="K9" s="82"/>
      <c r="L9" s="82"/>
    </row>
    <row r="10" spans="1:12" ht="18" customHeight="1" x14ac:dyDescent="0.25">
      <c r="A10" s="244" t="s">
        <v>23</v>
      </c>
      <c r="B10" s="245"/>
      <c r="C10" s="245"/>
      <c r="D10" s="245"/>
      <c r="E10" s="246"/>
      <c r="G10" s="82"/>
      <c r="H10" s="82"/>
      <c r="I10" s="82"/>
      <c r="J10" s="82">
        <f xml:space="preserve"> (G10+H10+I10)/3</f>
        <v>0</v>
      </c>
      <c r="K10" s="82"/>
      <c r="L10" s="82"/>
    </row>
    <row r="11" spans="1:12" ht="27.75" customHeight="1" x14ac:dyDescent="0.25">
      <c r="A11" s="17" t="s">
        <v>9</v>
      </c>
      <c r="B11" s="80" t="s">
        <v>8</v>
      </c>
      <c r="C11" s="19" t="s">
        <v>7</v>
      </c>
      <c r="D11" s="19" t="s">
        <v>6</v>
      </c>
      <c r="E11" s="20" t="s">
        <v>5</v>
      </c>
      <c r="G11" s="82"/>
      <c r="H11" s="82"/>
      <c r="I11" s="82"/>
      <c r="J11" s="82"/>
      <c r="K11" s="82"/>
      <c r="L11" s="82"/>
    </row>
    <row r="12" spans="1:12" ht="44.25" customHeight="1" x14ac:dyDescent="0.25">
      <c r="A12" s="17" t="s">
        <v>12</v>
      </c>
      <c r="B12" s="80" t="s">
        <v>11</v>
      </c>
      <c r="C12" s="22">
        <v>17188.650000000001</v>
      </c>
      <c r="D12" s="19">
        <v>5</v>
      </c>
      <c r="E12" s="20">
        <f>(D12*C12%)</f>
        <v>859.43250000000012</v>
      </c>
      <c r="G12" s="83"/>
      <c r="H12" s="83"/>
      <c r="I12" s="83"/>
      <c r="J12" s="83"/>
      <c r="K12" s="83"/>
      <c r="L12" s="83"/>
    </row>
    <row r="13" spans="1:12" ht="18" customHeight="1" x14ac:dyDescent="0.25">
      <c r="A13" s="239" t="s">
        <v>1</v>
      </c>
      <c r="B13" s="240"/>
      <c r="C13" s="241"/>
      <c r="D13" s="242">
        <f>SUM(E10:E12)</f>
        <v>859.43250000000012</v>
      </c>
      <c r="E13" s="243"/>
    </row>
    <row r="14" spans="1:12" ht="21" customHeight="1" x14ac:dyDescent="0.25">
      <c r="A14" s="244" t="s">
        <v>10</v>
      </c>
      <c r="B14" s="245"/>
      <c r="C14" s="245"/>
      <c r="D14" s="245"/>
      <c r="E14" s="246"/>
    </row>
    <row r="15" spans="1:12" ht="25.5" customHeight="1" x14ac:dyDescent="0.25">
      <c r="A15" s="27" t="s">
        <v>9</v>
      </c>
      <c r="B15" s="84" t="s">
        <v>8</v>
      </c>
      <c r="C15" s="29" t="s">
        <v>7</v>
      </c>
      <c r="D15" s="29" t="s">
        <v>6</v>
      </c>
      <c r="E15" s="30" t="s">
        <v>5</v>
      </c>
    </row>
    <row r="16" spans="1:12" x14ac:dyDescent="0.25">
      <c r="A16" s="31" t="s">
        <v>4</v>
      </c>
      <c r="B16" s="85" t="s">
        <v>2</v>
      </c>
      <c r="C16" s="33">
        <v>9037.33</v>
      </c>
      <c r="D16" s="34">
        <v>0.7</v>
      </c>
      <c r="E16" s="35">
        <f>D16*C16</f>
        <v>6326.1309999999994</v>
      </c>
    </row>
    <row r="17" spans="1:5" x14ac:dyDescent="0.25">
      <c r="A17" s="36" t="s">
        <v>3</v>
      </c>
      <c r="B17" s="85" t="s">
        <v>2</v>
      </c>
      <c r="C17" s="39">
        <v>15517.89</v>
      </c>
      <c r="D17" s="37">
        <v>0.7</v>
      </c>
      <c r="E17" s="35">
        <f>D17*C17</f>
        <v>10862.522999999999</v>
      </c>
    </row>
    <row r="18" spans="1:5" x14ac:dyDescent="0.25">
      <c r="A18" s="239" t="s">
        <v>1</v>
      </c>
      <c r="B18" s="240"/>
      <c r="C18" s="241"/>
      <c r="D18" s="242">
        <f>SUM(E16:E17)</f>
        <v>17188.653999999999</v>
      </c>
      <c r="E18" s="243"/>
    </row>
    <row r="20" spans="1:5" ht="15" x14ac:dyDescent="0.25">
      <c r="C20" s="236" t="s">
        <v>0</v>
      </c>
      <c r="D20" s="236"/>
      <c r="E20" s="40">
        <f>SUM(D18+D13+D9)</f>
        <v>33667.753166666662</v>
      </c>
    </row>
  </sheetData>
  <mergeCells count="14">
    <mergeCell ref="A1:A3"/>
    <mergeCell ref="C1:E1"/>
    <mergeCell ref="C2:E2"/>
    <mergeCell ref="C3:E3"/>
    <mergeCell ref="C20:D20"/>
    <mergeCell ref="A4:E4"/>
    <mergeCell ref="A9:C9"/>
    <mergeCell ref="D9:E9"/>
    <mergeCell ref="A10:E10"/>
    <mergeCell ref="A13:C13"/>
    <mergeCell ref="D13:E13"/>
    <mergeCell ref="A14:E14"/>
    <mergeCell ref="A18:C18"/>
    <mergeCell ref="D18:E18"/>
  </mergeCells>
  <pageMargins left="0.7" right="0.7" top="0.75" bottom="0.75" header="0.3" footer="0.3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BEDD-00A8-4E01-B3A0-1313469B3C34}">
  <sheetPr>
    <tabColor theme="4" tint="-0.499984740745262"/>
  </sheetPr>
  <dimension ref="A1:L21"/>
  <sheetViews>
    <sheetView view="pageBreakPreview" zoomScale="85" zoomScaleNormal="106" zoomScaleSheetLayoutView="85" workbookViewId="0">
      <selection activeCell="A13" sqref="A13:C13"/>
    </sheetView>
  </sheetViews>
  <sheetFormatPr baseColWidth="10" defaultColWidth="8" defaultRowHeight="14.25" x14ac:dyDescent="0.25"/>
  <cols>
    <col min="1" max="1" width="29.7109375" style="43" customWidth="1"/>
    <col min="2" max="2" width="13.140625" style="43" customWidth="1"/>
    <col min="3" max="3" width="21.140625" style="43" customWidth="1"/>
    <col min="4" max="4" width="15.42578125" style="43" customWidth="1"/>
    <col min="5" max="5" width="16.140625" style="43" bestFit="1" customWidth="1"/>
    <col min="6" max="6" width="42.140625" style="43" customWidth="1"/>
    <col min="7" max="7" width="14.42578125" style="43" customWidth="1"/>
    <col min="8" max="8" width="15.42578125" style="43" customWidth="1"/>
    <col min="9" max="9" width="14.28515625" style="43" customWidth="1"/>
    <col min="10" max="10" width="20.7109375" style="43" customWidth="1"/>
    <col min="11" max="16384" width="8" style="43"/>
  </cols>
  <sheetData>
    <row r="1" spans="1:12" ht="29.25" customHeight="1" x14ac:dyDescent="0.25">
      <c r="A1" s="229" t="s">
        <v>22</v>
      </c>
      <c r="B1" s="55" t="s">
        <v>21</v>
      </c>
      <c r="C1" s="232" t="s">
        <v>94</v>
      </c>
      <c r="D1" s="232"/>
      <c r="E1" s="232"/>
    </row>
    <row r="2" spans="1:12" ht="33" customHeight="1" x14ac:dyDescent="0.25">
      <c r="A2" s="229"/>
      <c r="B2" s="55" t="s">
        <v>20</v>
      </c>
      <c r="C2" s="232" t="s">
        <v>95</v>
      </c>
      <c r="D2" s="232"/>
      <c r="E2" s="232"/>
    </row>
    <row r="3" spans="1:12" ht="15" x14ac:dyDescent="0.25">
      <c r="A3" s="230"/>
      <c r="B3" s="56" t="s">
        <v>8</v>
      </c>
      <c r="C3" s="233" t="s">
        <v>38</v>
      </c>
      <c r="D3" s="234"/>
      <c r="E3" s="235"/>
    </row>
    <row r="4" spans="1:12" ht="17.25" customHeight="1" x14ac:dyDescent="0.25">
      <c r="A4" s="256" t="s">
        <v>18</v>
      </c>
      <c r="B4" s="257"/>
      <c r="C4" s="257"/>
      <c r="D4" s="257"/>
      <c r="E4" s="257"/>
    </row>
    <row r="5" spans="1:12" ht="12.6" customHeight="1" x14ac:dyDescent="0.25">
      <c r="A5" s="44" t="s">
        <v>9</v>
      </c>
      <c r="B5" s="45" t="s">
        <v>8</v>
      </c>
      <c r="C5" s="57" t="s">
        <v>7</v>
      </c>
      <c r="D5" s="44" t="s">
        <v>6</v>
      </c>
      <c r="E5" s="58" t="s">
        <v>5</v>
      </c>
    </row>
    <row r="6" spans="1:12" ht="26.25" customHeight="1" x14ac:dyDescent="0.25">
      <c r="A6" s="44"/>
      <c r="B6" s="45"/>
      <c r="C6" s="46"/>
      <c r="D6" s="44"/>
      <c r="E6" s="47"/>
    </row>
    <row r="7" spans="1:12" ht="12.6" customHeight="1" x14ac:dyDescent="0.25">
      <c r="A7" s="44" t="s">
        <v>16</v>
      </c>
      <c r="B7" s="45" t="s">
        <v>15</v>
      </c>
      <c r="C7" s="46">
        <v>3433</v>
      </c>
      <c r="D7" s="44">
        <v>1</v>
      </c>
      <c r="E7" s="47">
        <f>D7*C7</f>
        <v>3433</v>
      </c>
      <c r="G7" s="59"/>
      <c r="H7" s="59"/>
      <c r="I7" s="59"/>
      <c r="J7" s="59"/>
      <c r="K7" s="59"/>
      <c r="L7" s="59"/>
    </row>
    <row r="8" spans="1:12" ht="26.25" customHeight="1" x14ac:dyDescent="0.25">
      <c r="A8" s="44"/>
      <c r="B8" s="45"/>
      <c r="C8" s="46"/>
      <c r="D8" s="44"/>
      <c r="E8" s="47"/>
      <c r="G8" s="60"/>
      <c r="H8" s="60"/>
      <c r="I8" s="60"/>
      <c r="J8" s="60"/>
      <c r="K8" s="60"/>
      <c r="L8" s="60"/>
    </row>
    <row r="9" spans="1:12" ht="21" customHeight="1" x14ac:dyDescent="0.25">
      <c r="A9" s="258" t="s">
        <v>1</v>
      </c>
      <c r="B9" s="259"/>
      <c r="C9" s="265"/>
      <c r="D9" s="266">
        <f>SUM(E6:E8)</f>
        <v>3433</v>
      </c>
      <c r="E9" s="267"/>
      <c r="G9" s="60"/>
      <c r="H9" s="60"/>
      <c r="I9" s="60"/>
      <c r="J9" s="60"/>
      <c r="K9" s="60"/>
      <c r="L9" s="60"/>
    </row>
    <row r="10" spans="1:12" ht="15" x14ac:dyDescent="0.25">
      <c r="A10" s="268" t="s">
        <v>91</v>
      </c>
      <c r="B10" s="269"/>
      <c r="C10" s="269"/>
      <c r="D10" s="269"/>
      <c r="E10" s="270"/>
      <c r="G10" s="60"/>
      <c r="H10" s="60"/>
      <c r="I10" s="60"/>
      <c r="J10" s="60">
        <f xml:space="preserve"> (G10+H10+I10)/3</f>
        <v>0</v>
      </c>
      <c r="K10" s="60"/>
      <c r="L10" s="60"/>
    </row>
    <row r="11" spans="1:12" ht="27.75" customHeight="1" x14ac:dyDescent="0.25">
      <c r="A11" s="44" t="s">
        <v>9</v>
      </c>
      <c r="B11" s="45" t="s">
        <v>8</v>
      </c>
      <c r="C11" s="57" t="s">
        <v>7</v>
      </c>
      <c r="D11" s="44" t="s">
        <v>6</v>
      </c>
      <c r="E11" s="58" t="s">
        <v>5</v>
      </c>
      <c r="G11" s="60"/>
      <c r="H11" s="60"/>
      <c r="I11" s="60"/>
      <c r="J11" s="60"/>
      <c r="K11" s="60"/>
      <c r="L11" s="60"/>
    </row>
    <row r="12" spans="1:12" ht="44.25" customHeight="1" x14ac:dyDescent="0.25">
      <c r="A12" s="44" t="s">
        <v>12</v>
      </c>
      <c r="B12" s="45" t="s">
        <v>11</v>
      </c>
      <c r="C12" s="46">
        <v>17188.650000000001</v>
      </c>
      <c r="D12" s="44">
        <v>5</v>
      </c>
      <c r="E12" s="58">
        <f>(D12*C12%)</f>
        <v>859.43250000000012</v>
      </c>
      <c r="G12" s="62"/>
      <c r="H12" s="62"/>
      <c r="I12" s="62"/>
      <c r="J12" s="62"/>
      <c r="K12" s="62"/>
      <c r="L12" s="62"/>
    </row>
    <row r="13" spans="1:12" ht="18" customHeight="1" x14ac:dyDescent="0.25">
      <c r="A13" s="271" t="s">
        <v>1</v>
      </c>
      <c r="B13" s="272"/>
      <c r="C13" s="273"/>
      <c r="D13" s="274">
        <f>SUM(E10:E12)</f>
        <v>859.43250000000012</v>
      </c>
      <c r="E13" s="275"/>
    </row>
    <row r="14" spans="1:12" ht="15" x14ac:dyDescent="0.25">
      <c r="A14" s="268" t="s">
        <v>10</v>
      </c>
      <c r="B14" s="269"/>
      <c r="C14" s="269"/>
      <c r="D14" s="269"/>
      <c r="E14" s="270"/>
    </row>
    <row r="15" spans="1:12" ht="25.5" customHeight="1" x14ac:dyDescent="0.25">
      <c r="A15" s="63" t="s">
        <v>9</v>
      </c>
      <c r="B15" s="64" t="s">
        <v>8</v>
      </c>
      <c r="C15" s="65" t="s">
        <v>7</v>
      </c>
      <c r="D15" s="63" t="s">
        <v>6</v>
      </c>
      <c r="E15" s="66" t="s">
        <v>5</v>
      </c>
    </row>
    <row r="16" spans="1:12" x14ac:dyDescent="0.25">
      <c r="A16" s="67" t="s">
        <v>4</v>
      </c>
      <c r="B16" s="68" t="s">
        <v>2</v>
      </c>
      <c r="C16" s="69">
        <v>9037.33</v>
      </c>
      <c r="D16" s="67">
        <v>0.5</v>
      </c>
      <c r="E16" s="70">
        <f>D16*C16</f>
        <v>4518.665</v>
      </c>
    </row>
    <row r="17" spans="1:5" x14ac:dyDescent="0.25">
      <c r="A17" s="71" t="s">
        <v>3</v>
      </c>
      <c r="B17" s="68" t="s">
        <v>2</v>
      </c>
      <c r="C17" s="51">
        <v>15517.89</v>
      </c>
      <c r="D17" s="71">
        <v>0.5</v>
      </c>
      <c r="E17" s="70">
        <f>D17*C17</f>
        <v>7758.9449999999997</v>
      </c>
    </row>
    <row r="18" spans="1:5" x14ac:dyDescent="0.25">
      <c r="A18" s="71" t="s">
        <v>75</v>
      </c>
      <c r="B18" s="68" t="s">
        <v>2</v>
      </c>
      <c r="C18" s="51">
        <v>2599965</v>
      </c>
      <c r="D18" s="71">
        <v>0.5</v>
      </c>
      <c r="E18" s="70">
        <f>D18*C18</f>
        <v>1299982.5</v>
      </c>
    </row>
    <row r="19" spans="1:5" x14ac:dyDescent="0.25">
      <c r="A19" s="271" t="s">
        <v>1</v>
      </c>
      <c r="B19" s="272"/>
      <c r="C19" s="273"/>
      <c r="D19" s="274">
        <f>SUM(E16:E18)</f>
        <v>1312260.1100000001</v>
      </c>
      <c r="E19" s="275"/>
    </row>
    <row r="21" spans="1:5" ht="15" x14ac:dyDescent="0.25">
      <c r="C21" s="255" t="s">
        <v>0</v>
      </c>
      <c r="D21" s="255"/>
      <c r="E21" s="52">
        <f>SUM(D19+D13+D9)</f>
        <v>1316552.5425000002</v>
      </c>
    </row>
  </sheetData>
  <mergeCells count="14">
    <mergeCell ref="A1:A3"/>
    <mergeCell ref="C1:E1"/>
    <mergeCell ref="C2:E2"/>
    <mergeCell ref="C3:E3"/>
    <mergeCell ref="C21:D21"/>
    <mergeCell ref="A4:E4"/>
    <mergeCell ref="A9:C9"/>
    <mergeCell ref="D9:E9"/>
    <mergeCell ref="A10:E10"/>
    <mergeCell ref="A13:C13"/>
    <mergeCell ref="D13:E13"/>
    <mergeCell ref="A14:E14"/>
    <mergeCell ref="A19:C19"/>
    <mergeCell ref="D19:E19"/>
  </mergeCells>
  <pageMargins left="0.7" right="0.7" top="0.75" bottom="0.75" header="0.3" footer="0.3"/>
  <pageSetup paperSize="9" scale="87" orientation="portrait" r:id="rId1"/>
  <colBreaks count="1" manualBreakCount="1">
    <brk id="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5173B-741C-4FCB-A075-4745D53C1F83}">
  <dimension ref="A1:J38"/>
  <sheetViews>
    <sheetView view="pageBreakPreview" topLeftCell="A7" zoomScale="90" zoomScaleNormal="96" zoomScaleSheetLayoutView="90" workbookViewId="0">
      <selection activeCell="B20" sqref="B20"/>
    </sheetView>
  </sheetViews>
  <sheetFormatPr baseColWidth="10" defaultColWidth="8" defaultRowHeight="14.25" x14ac:dyDescent="0.25"/>
  <cols>
    <col min="1" max="1" width="29.7109375" style="43" customWidth="1"/>
    <col min="2" max="2" width="13.140625" style="43" customWidth="1"/>
    <col min="3" max="3" width="21.140625" style="43" customWidth="1"/>
    <col min="4" max="4" width="14.7109375" style="43" customWidth="1"/>
    <col min="5" max="5" width="14.85546875" style="43" bestFit="1" customWidth="1"/>
    <col min="6" max="6" width="42.140625" style="43" customWidth="1"/>
    <col min="7" max="7" width="14.42578125" style="43" customWidth="1"/>
    <col min="8" max="8" width="15.42578125" style="43" customWidth="1"/>
    <col min="9" max="9" width="14.28515625" style="43" customWidth="1"/>
    <col min="10" max="10" width="20.7109375" style="43" customWidth="1"/>
    <col min="11" max="16384" width="8" style="43"/>
  </cols>
  <sheetData>
    <row r="1" spans="1:10" ht="15" x14ac:dyDescent="0.25">
      <c r="A1" s="229" t="s">
        <v>22</v>
      </c>
      <c r="B1" s="78" t="s">
        <v>21</v>
      </c>
      <c r="C1" s="232" t="s">
        <v>90</v>
      </c>
      <c r="D1" s="232"/>
      <c r="E1" s="232"/>
    </row>
    <row r="2" spans="1:10" ht="28.5" customHeight="1" x14ac:dyDescent="0.25">
      <c r="A2" s="229"/>
      <c r="B2" s="78" t="s">
        <v>20</v>
      </c>
      <c r="C2" s="232" t="s">
        <v>32</v>
      </c>
      <c r="D2" s="232"/>
      <c r="E2" s="232"/>
    </row>
    <row r="3" spans="1:10" ht="15" x14ac:dyDescent="0.25">
      <c r="A3" s="230"/>
      <c r="B3" s="79" t="s">
        <v>8</v>
      </c>
      <c r="C3" s="233" t="s">
        <v>31</v>
      </c>
      <c r="D3" s="234"/>
      <c r="E3" s="235"/>
    </row>
    <row r="4" spans="1:10" ht="17.25" customHeight="1" x14ac:dyDescent="0.25">
      <c r="A4" s="282" t="s">
        <v>18</v>
      </c>
      <c r="B4" s="283"/>
      <c r="C4" s="283"/>
      <c r="D4" s="283"/>
      <c r="E4" s="283"/>
    </row>
    <row r="5" spans="1:10" ht="17.25" customHeight="1" x14ac:dyDescent="0.25">
      <c r="A5" s="48" t="s">
        <v>9</v>
      </c>
      <c r="B5" s="76" t="s">
        <v>8</v>
      </c>
      <c r="C5" s="48" t="s">
        <v>7</v>
      </c>
      <c r="D5" s="48" t="s">
        <v>6</v>
      </c>
      <c r="E5" s="77" t="s">
        <v>5</v>
      </c>
    </row>
    <row r="6" spans="1:10" ht="130.5" customHeight="1" x14ac:dyDescent="0.25">
      <c r="A6" s="57" t="s">
        <v>30</v>
      </c>
      <c r="B6" s="45" t="s">
        <v>29</v>
      </c>
      <c r="C6" s="46">
        <f>ROUND(J10,2)</f>
        <v>748000</v>
      </c>
      <c r="D6" s="44">
        <v>1</v>
      </c>
      <c r="E6" s="47">
        <f>D6*C6</f>
        <v>748000</v>
      </c>
    </row>
    <row r="7" spans="1:10" ht="12.6" customHeight="1" x14ac:dyDescent="0.25">
      <c r="A7" s="44"/>
      <c r="B7" s="45"/>
      <c r="C7" s="46"/>
      <c r="D7" s="44"/>
      <c r="E7" s="47"/>
    </row>
    <row r="8" spans="1:10" ht="26.25" customHeight="1" x14ac:dyDescent="0.25">
      <c r="A8" s="44"/>
      <c r="B8" s="45"/>
      <c r="C8" s="46"/>
      <c r="D8" s="44"/>
      <c r="E8" s="47"/>
      <c r="G8" s="43" t="s">
        <v>28</v>
      </c>
    </row>
    <row r="9" spans="1:10" ht="21" customHeight="1" x14ac:dyDescent="0.25">
      <c r="A9" s="258" t="s">
        <v>1</v>
      </c>
      <c r="B9" s="259"/>
      <c r="C9" s="265"/>
      <c r="D9" s="266">
        <f>SUM(E6:E8)</f>
        <v>748000</v>
      </c>
      <c r="E9" s="267"/>
      <c r="G9" s="73" t="s">
        <v>27</v>
      </c>
      <c r="H9" s="73" t="s">
        <v>26</v>
      </c>
      <c r="I9" s="73" t="s">
        <v>25</v>
      </c>
      <c r="J9" s="50" t="s">
        <v>24</v>
      </c>
    </row>
    <row r="10" spans="1:10" ht="15" x14ac:dyDescent="0.25">
      <c r="A10" s="268" t="s">
        <v>23</v>
      </c>
      <c r="B10" s="269"/>
      <c r="C10" s="269"/>
      <c r="D10" s="269"/>
      <c r="E10" s="270"/>
      <c r="G10" s="73">
        <v>720000</v>
      </c>
      <c r="H10" s="73">
        <v>720000</v>
      </c>
      <c r="I10" s="73">
        <v>804000</v>
      </c>
      <c r="J10" s="50">
        <f xml:space="preserve"> (G10+H10+I10)/3</f>
        <v>748000</v>
      </c>
    </row>
    <row r="11" spans="1:10" ht="27.75" customHeight="1" x14ac:dyDescent="0.25">
      <c r="A11" s="44" t="s">
        <v>9</v>
      </c>
      <c r="B11" s="45" t="s">
        <v>8</v>
      </c>
      <c r="C11" s="57" t="s">
        <v>7</v>
      </c>
      <c r="D11" s="44" t="s">
        <v>6</v>
      </c>
      <c r="E11" s="58" t="s">
        <v>5</v>
      </c>
    </row>
    <row r="12" spans="1:10" ht="44.25" customHeight="1" x14ac:dyDescent="0.25">
      <c r="A12" s="44" t="s">
        <v>12</v>
      </c>
      <c r="B12" s="45" t="s">
        <v>11</v>
      </c>
      <c r="C12" s="46"/>
      <c r="D12" s="44"/>
      <c r="E12" s="58"/>
    </row>
    <row r="13" spans="1:10" ht="18" customHeight="1" x14ac:dyDescent="0.25">
      <c r="A13" s="271" t="s">
        <v>1</v>
      </c>
      <c r="B13" s="272"/>
      <c r="C13" s="273"/>
      <c r="D13" s="274">
        <f>SUM(E10:E12)</f>
        <v>0</v>
      </c>
      <c r="E13" s="275"/>
    </row>
    <row r="14" spans="1:10" ht="15" x14ac:dyDescent="0.25">
      <c r="A14" s="268" t="s">
        <v>10</v>
      </c>
      <c r="B14" s="269"/>
      <c r="C14" s="269"/>
      <c r="D14" s="269"/>
      <c r="E14" s="270"/>
    </row>
    <row r="15" spans="1:10" ht="25.5" customHeight="1" x14ac:dyDescent="0.25">
      <c r="A15" s="63" t="s">
        <v>9</v>
      </c>
      <c r="B15" s="64" t="s">
        <v>8</v>
      </c>
      <c r="C15" s="65" t="s">
        <v>7</v>
      </c>
      <c r="D15" s="63" t="s">
        <v>6</v>
      </c>
      <c r="E15" s="66" t="s">
        <v>5</v>
      </c>
    </row>
    <row r="16" spans="1:10" x14ac:dyDescent="0.25">
      <c r="A16" s="67"/>
      <c r="B16" s="68"/>
      <c r="C16" s="69"/>
      <c r="D16" s="67"/>
      <c r="E16" s="70">
        <f>D16*C16</f>
        <v>0</v>
      </c>
    </row>
    <row r="17" spans="1:5" x14ac:dyDescent="0.25">
      <c r="A17" s="71"/>
      <c r="B17" s="68"/>
      <c r="C17" s="71"/>
      <c r="D17" s="71"/>
      <c r="E17" s="70">
        <f>D17*C17</f>
        <v>0</v>
      </c>
    </row>
    <row r="18" spans="1:5" x14ac:dyDescent="0.25">
      <c r="A18" s="271" t="s">
        <v>1</v>
      </c>
      <c r="B18" s="272"/>
      <c r="C18" s="273"/>
      <c r="D18" s="274">
        <f>SUM(E16:E17)</f>
        <v>0</v>
      </c>
      <c r="E18" s="275"/>
    </row>
    <row r="20" spans="1:5" ht="15" x14ac:dyDescent="0.25">
      <c r="C20" s="255" t="s">
        <v>0</v>
      </c>
      <c r="D20" s="255"/>
      <c r="E20" s="52">
        <f>SUM(D18+D13+D9)</f>
        <v>748000</v>
      </c>
    </row>
    <row r="38" spans="1:1" x14ac:dyDescent="0.25">
      <c r="A38" s="43" t="s">
        <v>1</v>
      </c>
    </row>
  </sheetData>
  <mergeCells count="14">
    <mergeCell ref="A1:A3"/>
    <mergeCell ref="C1:E1"/>
    <mergeCell ref="C2:E2"/>
    <mergeCell ref="C3:E3"/>
    <mergeCell ref="C20:D20"/>
    <mergeCell ref="A4:E4"/>
    <mergeCell ref="A9:C9"/>
    <mergeCell ref="D9:E9"/>
    <mergeCell ref="A10:E10"/>
    <mergeCell ref="A13:C13"/>
    <mergeCell ref="D13:E13"/>
    <mergeCell ref="A14:E14"/>
    <mergeCell ref="A18:C18"/>
    <mergeCell ref="D18:E18"/>
  </mergeCells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11</vt:i4>
      </vt:variant>
    </vt:vector>
  </HeadingPairs>
  <TitlesOfParts>
    <vt:vector size="22" baseType="lpstr">
      <vt:lpstr>PRESUPUESTO F</vt:lpstr>
      <vt:lpstr>ÍTEM 1.21 APU</vt:lpstr>
      <vt:lpstr>ÍTEM 1.22 APU</vt:lpstr>
      <vt:lpstr>ÍTEM 1.23 APU</vt:lpstr>
      <vt:lpstr>ÍTEM 2.1 APU</vt:lpstr>
      <vt:lpstr>ÍTEM 3.3 APU</vt:lpstr>
      <vt:lpstr>ÍTEM 4.1 APU</vt:lpstr>
      <vt:lpstr>ÍTEM 5.2 APU</vt:lpstr>
      <vt:lpstr>ÍTEM 6.3 APU</vt:lpstr>
      <vt:lpstr>ÍTEM 6.4 APU</vt:lpstr>
      <vt:lpstr>ÍTEM 7.2 APU</vt:lpstr>
      <vt:lpstr>'ÍTEM 1.21 APU'!Área_de_impresión</vt:lpstr>
      <vt:lpstr>'ÍTEM 1.22 APU'!Área_de_impresión</vt:lpstr>
      <vt:lpstr>'ÍTEM 1.23 APU'!Área_de_impresión</vt:lpstr>
      <vt:lpstr>'ÍTEM 2.1 APU'!Área_de_impresión</vt:lpstr>
      <vt:lpstr>'ÍTEM 3.3 APU'!Área_de_impresión</vt:lpstr>
      <vt:lpstr>'ÍTEM 4.1 APU'!Área_de_impresión</vt:lpstr>
      <vt:lpstr>'ÍTEM 5.2 APU'!Área_de_impresión</vt:lpstr>
      <vt:lpstr>'ÍTEM 6.3 APU'!Área_de_impresión</vt:lpstr>
      <vt:lpstr>'ÍTEM 6.4 APU'!Área_de_impresión</vt:lpstr>
      <vt:lpstr>'ÍTEM 7.2 APU'!Área_de_impresión</vt:lpstr>
      <vt:lpstr>'PRESUPUESTO 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Jullián Riscanevo</cp:lastModifiedBy>
  <cp:lastPrinted>2022-04-17T05:30:11Z</cp:lastPrinted>
  <dcterms:created xsi:type="dcterms:W3CDTF">2022-03-27T23:43:15Z</dcterms:created>
  <dcterms:modified xsi:type="dcterms:W3CDTF">2022-04-17T05:30:15Z</dcterms:modified>
</cp:coreProperties>
</file>