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mc:AlternateContent xmlns:mc="http://schemas.openxmlformats.org/markup-compatibility/2006">
    <mc:Choice Requires="x15">
      <x15ac:absPath xmlns:x15ac="http://schemas.microsoft.com/office/spreadsheetml/2010/11/ac" url="I:\2. IDESAN\CONTRATOS 2022\MINIMA\04 - PUNTO MALO\PDF\"/>
    </mc:Choice>
  </mc:AlternateContent>
  <xr:revisionPtr revIDLastSave="0" documentId="8_{5FA862DF-79A3-4ACB-81F4-1257E2229E66}" xr6:coauthVersionLast="47" xr6:coauthVersionMax="47" xr10:uidLastSave="{00000000-0000-0000-0000-000000000000}"/>
  <bookViews>
    <workbookView xWindow="-108" yWindow="-108" windowWidth="23256" windowHeight="12576" tabRatio="825" xr2:uid="{00000000-000D-0000-FFFF-FFFF00000000}"/>
  </bookViews>
  <sheets>
    <sheet name="PRESUPUESTO OFICIAL" sheetId="1" r:id="rId1"/>
    <sheet name="PROPUESTA ECONÓMICA" sheetId="103" r:id="rId2"/>
    <sheet name="201.7" sheetId="3" r:id="rId3"/>
    <sheet name="310.1" sheetId="100" r:id="rId4"/>
    <sheet name="320.1" sheetId="7" r:id="rId5"/>
    <sheet name="330.1" sheetId="9" r:id="rId6"/>
    <sheet name="420.2" sheetId="11" r:id="rId7"/>
    <sheet name="430.1.1" sheetId="102" r:id="rId8"/>
  </sheets>
  <externalReferences>
    <externalReference r:id="rId9"/>
  </externalReferences>
  <definedNames>
    <definedName name="AccessDatabase" hidden="1">"A:\SAIN.mdb"</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I28" i="103" l="1"/>
  <c r="I27" i="103"/>
  <c r="I25" i="103"/>
  <c r="I24" i="103"/>
  <c r="I23" i="103"/>
  <c r="I21" i="103"/>
  <c r="M34" i="1" a="1"/>
  <c r="M34" i="1" l="1"/>
  <c r="K29" i="103"/>
  <c r="K31" i="103" s="1"/>
  <c r="K32" i="103" s="1"/>
  <c r="K33" i="103" s="1"/>
  <c r="K34" i="103" s="1"/>
  <c r="K37" i="103" s="1"/>
  <c r="I28" i="1"/>
  <c r="I27" i="1"/>
  <c r="I23" i="1"/>
  <c r="I25" i="1" l="1"/>
  <c r="I24" i="1"/>
  <c r="I21" i="1"/>
  <c r="J28" i="1" l="1"/>
  <c r="K28" i="1" s="1"/>
  <c r="L89" i="102"/>
  <c r="L87" i="102"/>
  <c r="J85" i="102"/>
  <c r="J86" i="102"/>
  <c r="J84" i="102"/>
  <c r="L79" i="102"/>
  <c r="L77" i="102"/>
  <c r="L39" i="102" s="1"/>
  <c r="L40" i="102" s="1"/>
  <c r="L76" i="102"/>
  <c r="L75" i="102"/>
  <c r="I75" i="102"/>
  <c r="I76" i="102"/>
  <c r="G76" i="102"/>
  <c r="G75" i="102"/>
  <c r="L70" i="102"/>
  <c r="L68" i="102"/>
  <c r="J68" i="102"/>
  <c r="I68" i="102"/>
  <c r="L63" i="102"/>
  <c r="L46" i="102"/>
  <c r="L45" i="102"/>
  <c r="J46" i="102"/>
  <c r="J45" i="102"/>
  <c r="L36" i="102"/>
  <c r="L37" i="102"/>
  <c r="L38" i="102"/>
  <c r="L35" i="102"/>
  <c r="I38" i="102"/>
  <c r="I37" i="102"/>
  <c r="I36" i="102"/>
  <c r="I35" i="102"/>
  <c r="L88" i="11"/>
  <c r="L86" i="11"/>
  <c r="J84" i="11"/>
  <c r="J85" i="11"/>
  <c r="J83" i="11"/>
  <c r="L78" i="11"/>
  <c r="L76" i="11"/>
  <c r="L74" i="11"/>
  <c r="I74" i="11"/>
  <c r="G74" i="11"/>
  <c r="J45" i="11"/>
  <c r="L45" i="11"/>
  <c r="L62" i="11" s="1"/>
  <c r="L44" i="11"/>
  <c r="J44" i="11"/>
  <c r="I36" i="11"/>
  <c r="L37" i="11"/>
  <c r="L36" i="11"/>
  <c r="L35" i="11"/>
  <c r="I35" i="11"/>
  <c r="L38" i="9"/>
  <c r="L86" i="3"/>
  <c r="J85" i="3"/>
  <c r="J84" i="3"/>
  <c r="J83" i="3"/>
  <c r="L86" i="100"/>
  <c r="J85" i="100"/>
  <c r="J84" i="100"/>
  <c r="J83" i="100"/>
  <c r="J83" i="7"/>
  <c r="L86" i="7"/>
  <c r="J85" i="7"/>
  <c r="J84" i="7"/>
  <c r="L76" i="9"/>
  <c r="I75" i="9"/>
  <c r="L75" i="9" s="1"/>
  <c r="G75" i="9"/>
  <c r="G74" i="9"/>
  <c r="I74" i="9" s="1"/>
  <c r="L74" i="9" s="1"/>
  <c r="L69" i="9"/>
  <c r="L67" i="9"/>
  <c r="J67" i="9"/>
  <c r="I67" i="9"/>
  <c r="L62" i="9"/>
  <c r="L46" i="9"/>
  <c r="L45" i="9"/>
  <c r="J46" i="9"/>
  <c r="J45" i="9"/>
  <c r="I37" i="9"/>
  <c r="L37" i="9" s="1"/>
  <c r="L36" i="9"/>
  <c r="L35" i="9"/>
  <c r="I36" i="9"/>
  <c r="I35" i="9"/>
  <c r="L78" i="7"/>
  <c r="L76" i="7"/>
  <c r="L38" i="7" s="1"/>
  <c r="L40" i="7" s="1"/>
  <c r="L74" i="7"/>
  <c r="I74" i="7"/>
  <c r="I75" i="7"/>
  <c r="L75" i="7" s="1"/>
  <c r="G75" i="7"/>
  <c r="G74" i="7"/>
  <c r="L69" i="7"/>
  <c r="L67" i="7"/>
  <c r="J67" i="7"/>
  <c r="I67" i="7"/>
  <c r="L62" i="7"/>
  <c r="L46" i="7"/>
  <c r="L45" i="7"/>
  <c r="J46" i="7"/>
  <c r="J45" i="7"/>
  <c r="L36" i="7"/>
  <c r="L37" i="7"/>
  <c r="L35" i="7"/>
  <c r="I36" i="7"/>
  <c r="I35" i="7"/>
  <c r="J45" i="100"/>
  <c r="I37" i="100"/>
  <c r="I36" i="100"/>
  <c r="I35" i="100"/>
  <c r="L88" i="3"/>
  <c r="L78" i="3"/>
  <c r="G75" i="3"/>
  <c r="G74" i="3"/>
  <c r="J67" i="3"/>
  <c r="I67" i="3"/>
  <c r="L67" i="3" s="1"/>
  <c r="L69" i="3" s="1"/>
  <c r="L62" i="3"/>
  <c r="L48" i="3"/>
  <c r="L43" i="3"/>
  <c r="L38" i="3"/>
  <c r="I37" i="3"/>
  <c r="L37" i="3" s="1"/>
  <c r="I36" i="3"/>
  <c r="L36" i="3" s="1"/>
  <c r="I35" i="3"/>
  <c r="L35" i="3" s="1"/>
  <c r="G74" i="100"/>
  <c r="G75" i="100"/>
  <c r="L40" i="9" l="1"/>
  <c r="L78" i="9" s="1"/>
  <c r="J84" i="9" l="1"/>
  <c r="J85" i="9"/>
  <c r="J83" i="9"/>
  <c r="L86" i="9" s="1"/>
  <c r="L88" i="9" s="1"/>
  <c r="L45" i="100"/>
  <c r="L62" i="100" s="1"/>
  <c r="I75" i="100"/>
  <c r="L75" i="100" s="1"/>
  <c r="I74" i="100"/>
  <c r="L74" i="100" s="1"/>
  <c r="L37" i="100"/>
  <c r="L36" i="100"/>
  <c r="L35" i="100"/>
  <c r="L76" i="100" l="1"/>
  <c r="L38" i="100" s="1"/>
  <c r="L40" i="100" s="1"/>
  <c r="L78" i="100" s="1"/>
  <c r="L88" i="100" l="1"/>
  <c r="J23" i="1" s="1"/>
  <c r="K23" i="1" l="1"/>
  <c r="J27" i="1" l="1"/>
  <c r="J25" i="1"/>
  <c r="J24" i="1"/>
  <c r="J21" i="1"/>
  <c r="K27" i="1" l="1"/>
  <c r="K25" i="1"/>
  <c r="K24" i="1"/>
  <c r="K21" i="1"/>
  <c r="K29" i="1" l="1"/>
  <c r="K31" i="1" s="1"/>
  <c r="K32" i="1" l="1"/>
  <c r="K33" i="1" s="1"/>
  <c r="K34" i="1" l="1"/>
  <c r="K37" i="1"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<sst xmlns="http://schemas.openxmlformats.org/spreadsheetml/2006/main" count="786" uniqueCount="172">
  <si>
    <t>PRESUPUESTO OFICIAL</t>
  </si>
  <si>
    <t>ESPECIFICACIONES</t>
  </si>
  <si>
    <t>UNID</t>
  </si>
  <si>
    <t>VALOR TOTAL</t>
  </si>
  <si>
    <t>CANTIDAD</t>
  </si>
  <si>
    <t>VALOR UNITARIO</t>
  </si>
  <si>
    <t>I - EXPLANACIONES</t>
  </si>
  <si>
    <t>201.7</t>
  </si>
  <si>
    <t>201-13</t>
  </si>
  <si>
    <t>m3</t>
  </si>
  <si>
    <t>II - SUBBASES, BASES Y AFIRMADOS</t>
  </si>
  <si>
    <t>III - PAVIMENTOS ASFALTICOS</t>
  </si>
  <si>
    <t>420.2</t>
  </si>
  <si>
    <t>420-13</t>
  </si>
  <si>
    <t>m2</t>
  </si>
  <si>
    <t>SUBTOTAL OBRAS</t>
  </si>
  <si>
    <t xml:space="preserve">VALOR TOTAL BÁSICO DE OBRA </t>
  </si>
  <si>
    <t xml:space="preserve">VALOR IVA (OBRA) (19% SOBRE UTILIDAD OBRA)  </t>
  </si>
  <si>
    <t>NO MODIFICAR</t>
  </si>
  <si>
    <t>PORCENTAJE</t>
  </si>
  <si>
    <t>A=</t>
  </si>
  <si>
    <t>IMPREVISTO</t>
  </si>
  <si>
    <t>I=</t>
  </si>
  <si>
    <t>UTILIDAD</t>
  </si>
  <si>
    <t>U=</t>
  </si>
  <si>
    <t>SANTANDER</t>
  </si>
  <si>
    <t>CÓDIGO</t>
  </si>
  <si>
    <t>MINFRA-MN-IN-10-FR-1</t>
  </si>
  <si>
    <t>VERSIÓN</t>
  </si>
  <si>
    <t>MANUAL DE INTERVENTORÍA OBRA PÚBLICA</t>
  </si>
  <si>
    <t>ANÁLISIS DE PRECIOS UNITARIOS</t>
  </si>
  <si>
    <t>PÁGINA</t>
  </si>
  <si>
    <t>DE</t>
  </si>
  <si>
    <t>FECHA</t>
  </si>
  <si>
    <t>(Día)</t>
  </si>
  <si>
    <t>(Mes)</t>
  </si>
  <si>
    <t>(Año)</t>
  </si>
  <si>
    <t>ITEMS DE LA PROPUESTA ECONÓMICA</t>
  </si>
  <si>
    <t>ITEMS NO PREVISTOS</t>
  </si>
  <si>
    <t xml:space="preserve">UNIDAD EJECUTORA: </t>
  </si>
  <si>
    <t>SRN</t>
  </si>
  <si>
    <t>DIRECCIÓN TERRITORIAL:</t>
  </si>
  <si>
    <t>CONTRATO No.</t>
  </si>
  <si>
    <t xml:space="preserve">OBJETO DEL CONTRATO: </t>
  </si>
  <si>
    <t>CARRETERA:</t>
  </si>
  <si>
    <t>SECTOR:</t>
  </si>
  <si>
    <t>CONTRATISTA:</t>
  </si>
  <si>
    <t>INTERVENTOR:</t>
  </si>
  <si>
    <t>CTO No.:</t>
  </si>
  <si>
    <t>FECHA CIERRE PROCESO DE SELECCIÓN CONTRATO DE OBRA:</t>
  </si>
  <si>
    <t>DATOS ESPECÍFICOS</t>
  </si>
  <si>
    <t>ITEM</t>
  </si>
  <si>
    <t>DESCRIPCIÓN</t>
  </si>
  <si>
    <t>GRUPO DE AJUSTE</t>
  </si>
  <si>
    <t>UNIDAD</t>
  </si>
  <si>
    <t xml:space="preserve">DEMOLICION ESTRUCTURAS </t>
  </si>
  <si>
    <t>I. EQUIPO</t>
  </si>
  <si>
    <t>TIPO</t>
  </si>
  <si>
    <t>TARIFA/HORA</t>
  </si>
  <si>
    <t>RENDIMIENTO</t>
  </si>
  <si>
    <t>Vr. UNITARIO</t>
  </si>
  <si>
    <t>COMPRESOR 120 HP - CON MARTILLOS</t>
  </si>
  <si>
    <t xml:space="preserve">EQUIPO DE OXICORTE, CAPACIDAD DE CORTE: HASTA 6" (152MM) </t>
  </si>
  <si>
    <t>RETROEXCAVADORA SOBRE ORUGA, POTENCIA 138 HP</t>
  </si>
  <si>
    <t>HERRAMIENTA MENOR (10%MO)</t>
  </si>
  <si>
    <t>SUBTOTAL $</t>
  </si>
  <si>
    <t>II. MATERIALES</t>
  </si>
  <si>
    <t>PRECIO UNIT.</t>
  </si>
  <si>
    <t>Derechos de explotación y/o disposición de materiales (Incluye la conformación de sitios de disposición de sobrantes)</t>
  </si>
  <si>
    <t>M3</t>
  </si>
  <si>
    <t>III. TRANSPORTES</t>
  </si>
  <si>
    <t>MATERIAL</t>
  </si>
  <si>
    <t>CANTIDAD      (1)</t>
  </si>
  <si>
    <t>DISTANCIA       (2)</t>
  </si>
  <si>
    <t>CANTIDAD * DISTANCIA          (1) * (2)</t>
  </si>
  <si>
    <t>TARIFA</t>
  </si>
  <si>
    <t>MATERIAL DE DEMOLICION</t>
  </si>
  <si>
    <t>M3-Km</t>
  </si>
  <si>
    <t>IV. MANO DE OBRA</t>
  </si>
  <si>
    <t>JORNAL</t>
  </si>
  <si>
    <t>PRESTACIONES</t>
  </si>
  <si>
    <t>JORNAL TOTAL</t>
  </si>
  <si>
    <t>OBREROS (3)</t>
  </si>
  <si>
    <t>OFICIAL</t>
  </si>
  <si>
    <t>TOTAL COSTO DIRECTO $</t>
  </si>
  <si>
    <t>V. COSTOS INDIRECTOS</t>
  </si>
  <si>
    <t>Porcentaje</t>
  </si>
  <si>
    <t>Valor Total</t>
  </si>
  <si>
    <t>ADMINISTRACIÓN</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</si>
  <si>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</si>
  <si>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</si>
  <si>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</si>
  <si>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</si>
  <si>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</si>
  <si>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</si>
  <si>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</si>
  <si>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</si>
  <si>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</si>
  <si>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</si>
  <si>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</si>
  <si>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</si>
  <si>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</si>
  <si>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</si>
  <si>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OBREROS (4)</t>
  </si>
  <si>
    <t>320,1 P</t>
  </si>
  <si>
    <t>SUBBASE GRANULAR CLASE A</t>
  </si>
  <si>
    <t>CARROTANQUE DE AGUA 10000 LITROS</t>
  </si>
  <si>
    <t xml:space="preserve">VIBROCOMPACTADOR, POTENCIA 153 HP, PESO 10 TN. </t>
  </si>
  <si>
    <t xml:space="preserve">MOTONIVELADORA Potencia 120 HP, o superior </t>
  </si>
  <si>
    <t>HERRAMIENTA MENOR 10% MO</t>
  </si>
  <si>
    <t>AGUA</t>
  </si>
  <si>
    <t>LT</t>
  </si>
  <si>
    <t>OBREROS (2)</t>
  </si>
  <si>
    <t>BASE GRANULAR CLASE A</t>
  </si>
  <si>
    <t>RIEGO DE IMPRIMACIÓN CON EMULSIÓN ASFÁLTICA CRL -1</t>
  </si>
  <si>
    <t>COMPRESOR 120 HP - SIN MARTILLOS</t>
  </si>
  <si>
    <t>HERRAMIENTA MENOR 2% MO</t>
  </si>
  <si>
    <t>EMULSION ASFALTICA CRL-1</t>
  </si>
  <si>
    <t>Lt</t>
  </si>
  <si>
    <t>m3-km</t>
  </si>
  <si>
    <t>Material de subbase</t>
  </si>
  <si>
    <t>Material de base</t>
  </si>
  <si>
    <t>320-13</t>
  </si>
  <si>
    <t>330-13</t>
  </si>
  <si>
    <t>320.1</t>
  </si>
  <si>
    <t>330.1</t>
  </si>
  <si>
    <t>ÍTEM DE PAGO</t>
  </si>
  <si>
    <t>ESPECIFICACIÓN GENERAL</t>
  </si>
  <si>
    <t>ESPECIFICACIÓN PARTICULAR</t>
  </si>
  <si>
    <t>No.</t>
  </si>
  <si>
    <t>VALOR TOTAL MANTENIMIENTO PERIÓDICO</t>
  </si>
  <si>
    <t>SUBTOTAL OBRAS INCLUYENDO IVA</t>
  </si>
  <si>
    <t>VALOR TOTAL EN LETRAS:</t>
  </si>
  <si>
    <t>TOTAL AIU</t>
  </si>
  <si>
    <t>AIU=</t>
  </si>
  <si>
    <r>
      <rPr>
        <b/>
        <sz val="10"/>
        <rFont val="Arial Narrow"/>
        <family val="2"/>
      </rPr>
      <t>NOTA 1:</t>
    </r>
    <r>
      <rPr>
        <sz val="10"/>
        <rFont val="Arial Narrow"/>
        <family val="2"/>
      </rPr>
      <t xml:space="preserve"> 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</si>
  <si>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0"/>
        <rFont val="Arial Narrow"/>
        <family val="2"/>
      </rPr>
      <t>NOTA 2:</t>
    </r>
    <r>
      <rPr>
        <sz val="10"/>
        <rFont val="Arial Narrow"/>
        <family val="2"/>
      </rPr>
      <t xml:space="preserve"> El control de tráfico temporal (controladores de trafico) y la señalización provisional necesarios para la ejecución de las obras será por cuenta y riesgo del contratista.</t>
    </r>
  </si>
  <si>
    <r>
      <t xml:space="preserve">NOTA 3: </t>
    </r>
    <r>
      <rPr>
        <sz val="10"/>
        <rFont val="Arial Narrow"/>
        <family val="2"/>
      </rPr>
      <t>Se debe tener en cuenta que el PRECIO UNITARIO incluye el valor de AIU.</t>
    </r>
  </si>
  <si>
    <r>
      <rPr>
        <b/>
        <sz val="10"/>
        <rFont val="Arial Narrow"/>
        <family val="2"/>
      </rPr>
      <t>NOTA 4:</t>
    </r>
    <r>
      <rPr>
        <sz val="10"/>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</si>
  <si>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r>
      <rPr>
        <b/>
        <sz val="10"/>
        <rFont val="Arial Narrow"/>
        <family val="2"/>
      </rPr>
      <t>NOTA 5:</t>
    </r>
    <r>
      <rPr>
        <sz val="10"/>
        <rFont val="Arial Narrow"/>
        <family val="2"/>
      </rPr>
      <t xml:space="preserve"> El A.I.U. y su discriminación deben estar en porcentaje (%).</t>
    </r>
  </si>
  <si>
    <t>INSTITUTO FINANCIERO PARA EL DESARROLLO DE SANTANDER</t>
  </si>
  <si>
    <t>XXXXXXXXXXXXXXXX</t>
  </si>
  <si>
    <t>CONVENIO 1113/2016: TRAMO 2: Sector comprendido entre la Intersección T del Aeropuerto (PR 63+800 Ruta 6602) y el municipio de Lebrija (PR 60+000 Ruta 6602); TRAMO 3: Sector comprendido entre la intersección T del Aeropuerto (PR 63+800 Ruta 6602) y el Aeropuerto de Palonegro de Bucaramanga; TRAMO 4: Sector comprendido entre la Intersección de Palenque comprendida la totalidad de la Intersección (PR 71+310 de la Ruta 6602 ó PR 10+100 de la Ruta 45 A ST 08) hasta Café Madrid (PR 19+300 de la Ruta 45 AST 08); TRAMO 5: Sector comprendido entre Café Madrid (PR19+300 de la Ruta 45 AST 08) y la Intersección La Cemento (PR0+300 Ruta 45A08), incluyendo toda la intersección; TRAMO 6A: Sector comprendido entre el Puente La Cemento (PR 0+000 de la ruta 45A 08) y la intersección La Cemento (PR 0+300 Ruta 45A08); TRAMO 6B: Sector comprendido entre el CAI La Virgen (Bucaramanga cruce Carrera 15 Calle 3) y la intersección La Cemento (PR0+300 Ruta 45A08); TRAMO 7: Sector comprendido entre la intersección La Cemento (PR 0+300 Ruta 45A08) y El Cero (PR 11+150 Ruta 45A08); TRAMO 9: Sector comprendido entre El Cero (PR 11+150 Ruta 45A08) y el municipio de Rionegro (PR 18+000 Ruta 45A08).</t>
  </si>
  <si>
    <t>VALOR TOTAL DEL MANTENIMIENTO PERIODICO A LAS LOS TRAMOS SE ENCUENTRAN A CARGO DEL INSTITUTO FINANCIERO PARA EL DESARROLLO DE SANTANDER – IDESAN</t>
  </si>
  <si>
    <t>CONVENIO 1113/2016</t>
  </si>
  <si>
    <t>310.1</t>
  </si>
  <si>
    <t>310-13</t>
  </si>
  <si>
    <t>CONFORMACIÓN DE LA CALZADA EXISTENTE</t>
  </si>
  <si>
    <t>CUATRO MIL DOSCIENTOS MILLONES SEISCIENTOS NUEVE MIL OCHOCIENTOS CUARENTA Y SEIS PESOS CON DOS CENTAVOS MCTE</t>
  </si>
  <si>
    <t>MOTONIVELADORA Potencia 215 HP, ANCHO DE CUCHILLA 4,27 m, PESO 18 TON.</t>
  </si>
  <si>
    <t>MATERIAL DE SUBBASE CBR=20%</t>
  </si>
  <si>
    <t>430-13</t>
  </si>
  <si>
    <t>TRATAMIENTO  SUPERFICIAL SIMPLE CON EMULSIÓN CRR-2 GRADACIÓN 19</t>
  </si>
  <si>
    <t>MOTONIVELADORA Potencia 215 HP, ANCHO DE CUCHILLA 4,25 M, PESO 18 TON</t>
  </si>
  <si>
    <t>MATERIAL DE BASE (GRADACIÓN 1)</t>
  </si>
  <si>
    <t>CARROTANQUE IRRIGADOR DE ASFALTO, CAP 1000  GAL</t>
  </si>
  <si>
    <t>430.1.1</t>
  </si>
  <si>
    <t>TRATAMIENTO SUPERFICIAL SIMPLE CON EMULSIÓN CRR-2 GRADACION 19</t>
  </si>
  <si>
    <t>Carrotanque Irrigador de asfalto, 1000 GALONES DE CAPACIDAD</t>
  </si>
  <si>
    <t>Compactador neumático de Potencia 70 HP, peso de 13 ton</t>
  </si>
  <si>
    <t xml:space="preserve">Compresor (barrido y soplado)
</t>
  </si>
  <si>
    <t>Esparcidor de gravilla, Ancho de esparcimiento 3100mm, Velocidad de trabajo 10—20km2/h</t>
  </si>
  <si>
    <t>herramienta menor (10%)</t>
  </si>
  <si>
    <t>EMULSION CRR-2</t>
  </si>
  <si>
    <t>AGREGADO PARA TRATAMIENTO SUPERFICIAL SIMPLE</t>
  </si>
  <si>
    <t>TRANSPORTE DE AGREGADOS PÉTREOS</t>
  </si>
  <si>
    <t>TRATAMIENTO SUPERFICIAL (ATENCIÓN DE PUNTO CRÍTICO)</t>
  </si>
  <si>
    <t>MINIMA CUANTÍA</t>
  </si>
  <si>
    <t>PROVISIÓN PARA AJUSTES</t>
  </si>
  <si>
    <t>ATENCIÓN  DEL SECTOR DE VILLAS DE SAN IGNACIO (PR 18+800)  EN EL TRAMO 4 CARGO DEL INSTITUTO FINANCIERO PARA EL DESARROLLO DE SANTANDER – IDESAN</t>
  </si>
  <si>
    <r>
      <rPr>
        <b/>
        <sz val="10"/>
        <rFont val="Arial Narrow"/>
        <family val="2"/>
      </rPr>
      <t xml:space="preserve">NOTA 6: </t>
    </r>
    <r>
      <rPr>
        <sz val="10"/>
        <rFont val="Arial Narrow"/>
        <family val="2"/>
      </rPr>
      <t>Los valores que aparecen fijos e inmodificables no podrán alterarse, de lo contrario, será causal de rechazo de la propuesta que hace parte integral del presente proceso, conforme el literal P, del numeral 1.15 del pliego de condiciones.</t>
    </r>
  </si>
  <si>
    <t>IDE-MC-04-2022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</si>
</sst>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 * #,##0_ ;_ * \-#,##0_ ;_ * &quot;-&quot;_ ;_ @_ "/>
    <numFmt numFmtId="167" formatCode="_ * #,##0.00_ ;_ * \-#,##0.00_ ;_ * &quot;-&quot;??_ ;_ @_ "/>
    <numFmt numFmtId="168" formatCode="_ &quot;$&quot;\ * #,##0.00_ ;_ &quot;$&quot;\ * \-#,##0.00_ ;_ &quot;$&quot;\ * &quot;-&quot;_ ;_ @_ "/>
    <numFmt numFmtId="169" formatCode="#,##0.00_ ;[Red]\-#,##0.00\ "/>
    <numFmt numFmtId="170" formatCode="_ &quot;$&quot;\ * #,##0_ ;_ &quot;$&quot;\ * \-#,##0_ ;_ &quot;$&quot;\ * &quot;-&quot;_ ;_ @_ "/>
    <numFmt numFmtId="171" formatCode="0.0"/>
    <numFmt numFmtId="172" formatCode="0.0%"/>
    <numFmt numFmtId="173" formatCode="_-* #,##0\ &quot;Pts&quot;_-;\-* #,##0\ &quot;Pts&quot;_-;_-* &quot;-&quot;\ &quot;Pts&quot;_-;_-@_-"/>
    <numFmt numFmtId="174" formatCode="_-&quot;$&quot;\ * #,##0.00_-;\-&quot;$&quot;\ * #,##0.00_-;_-&quot;$&quot;\ * &quot;-&quot;_-;_-@_-"/>
    <numFmt numFmtId="175" formatCode="_(* #,##0_);_(* \(#,##0\);_(* &quot;-&quot;??_);_(@_)"/>
    <numFmt numFmtId="176" formatCode="0.000"/>
    <numFmt numFmtId="177" formatCode="_-[$$-240A]\ * #,##0.00_ ;_-[$$-240A]\ * \-#,##0.00\ ;_-[$$-240A]\ * &quot;-&quot;??_ ;_-@_ "/>
    <numFmt numFmtId="178" formatCode="#,##0.000"/>
    <numFmt numFmtId="179" formatCode="#,##0.0000"/>
    <numFmt numFmtId="180" formatCode="#,##0.00_ ;\-#,##0.00\ "/>
    <numFmt numFmtId="181" formatCode="#,##0_ ;\-#,##0\ "/>
    <numFmt numFmtId="182" formatCode="&quot;$&quot;\ #,##0.00;[Red]&quot;$&quot;\ \-#,##0.00"/>
    <numFmt numFmtId="183" formatCode="0.0000%"/>
  </numFmts>
  <fonts count="36">
    <font>
      <sz val="11"/>
      <color theme="1"/>
      <name val="Calibri"/>
      <family val="2"/>
      <scheme val="minor"/>
    </font>
    <font>
      <sz val="11"/>
      <color theme="1"/>
      <name val="Calibri"/>
      <family val="2"/>
      <scheme val="minor"/>
    </font>
    <font>
      <b/>
      <sz val="11"/>
      <name val="Arial Narrow"/>
      <family val="2"/>
    </font>
    <font>
      <sz val="11"/>
      <name val="Arial Narrow"/>
      <family val="2"/>
    </font>
    <font>
      <b/>
      <sz val="11"/>
      <color theme="0" tint="-0.14999847407452621"/>
      <name val="Arial Narrow"/>
      <family val="2"/>
    </font>
    <font>
      <sz val="11"/>
      <color theme="0" tint="-0.14999847407452621"/>
      <name val="Arial Narrow"/>
      <family val="2"/>
    </font>
    <font>
      <b/>
      <sz val="14"/>
      <name val="Arial Narrow"/>
      <family val="2"/>
    </font>
    <font>
      <sz val="14"/>
      <name val="Arial Narrow"/>
      <family val="2"/>
    </font>
    <font>
      <b/>
      <sz val="9"/>
      <name val="Arial Narrow"/>
      <family val="2"/>
    </font>
    <font>
      <sz val="10"/>
      <name val="Arial"/>
      <family val="2"/>
    </font>
    <font>
      <sz val="9"/>
      <name val="Arial Narrow"/>
      <family val="2"/>
    </font>
    <font>
      <b/>
      <sz val="8"/>
      <name val="Arial Narrow"/>
      <family val="2"/>
    </font>
    <font>
      <b/>
      <i/>
      <sz val="11"/>
      <name val="Arial Narrow"/>
      <family val="2"/>
    </font>
    <font>
      <sz val="10"/>
      <name val="Arial Narrow"/>
      <family val="2"/>
    </font>
    <font>
      <b/>
      <sz val="11"/>
      <color indexed="10"/>
      <name val="Arial Narrow"/>
      <family val="2"/>
    </font>
    <font>
      <b/>
      <sz val="12"/>
      <name val="Arial Narrow"/>
      <family val="2"/>
    </font>
    <font>
      <sz val="12"/>
      <name val="Arial"/>
      <family val="2"/>
    </font>
    <font>
      <sz val="12"/>
      <name val="Arial Narrow"/>
      <family val="2"/>
    </font>
    <font>
      <b/>
      <sz val="11"/>
      <name val="Arial"/>
      <family val="2"/>
    </font>
    <font>
      <b/>
      <sz val="10"/>
      <name val="Arial"/>
      <family val="2"/>
    </font>
    <font>
      <sz val="10"/>
      <color indexed="8"/>
      <name val="Arial Narrow"/>
      <family val="2"/>
    </font>
    <font>
      <sz val="8"/>
      <name val="Arial"/>
      <family val="2"/>
    </font>
    <font>
      <b/>
      <sz val="8"/>
      <name val="Arial"/>
      <family val="2"/>
    </font>
    <font>
      <b/>
      <sz val="7"/>
      <name val="Arial"/>
      <family val="2"/>
    </font>
    <font>
      <b/>
      <sz val="9"/>
      <name val="Arial"/>
      <family val="2"/>
    </font>
    <font>
      <sz val="7"/>
      <name val="Arial"/>
      <family val="2"/>
    </font>
    <font>
      <sz val="9"/>
      <name val="Arial"/>
      <family val="2"/>
    </font>
    <font>
      <b/>
      <sz val="10"/>
      <name val="Arial Narrow"/>
      <family val="2"/>
    </font>
    <font>
      <sz val="10"/>
      <name val="Geneva"/>
    </font>
    <font>
      <sz val="6"/>
      <name val="Arial"/>
      <family val="2"/>
    </font>
    <font>
      <b/>
      <sz val="6"/>
      <name val="Arial"/>
      <family val="2"/>
    </font>
    <font>
      <sz val="10"/>
      <color rgb="FF7030A0"/>
      <name val="Arial"/>
      <family val="2"/>
    </font>
    <font>
      <sz val="5"/>
      <name val="Arial"/>
      <family val="2"/>
    </font>
    <font>
      <sz val="11"/>
      <color theme="1"/>
      <name val="Arial Narrow"/>
      <family val="2"/>
    </font>
    <font>
      <b/>
      <sz val="16"/>
      <name val="Arial Narrow"/>
      <family val="2"/>
    </font>
    <font>
      <sz val="11"/>
      <color indexed="8"/>
      <name val="Calibri"/>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4659260841701"/>
        <bgColor indexed="64"/>
      </patternFill>
    </fill>
    <fill>
      <patternFill patternType="solid">
        <fgColor rgb="FFFFFF00"/>
        <bgColor indexed="64"/>
      </patternFill>
    </fill>
  </fills>
  <borders count="98">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diagonal/>
    </border>
    <border>
      <left style="thin">
        <color auto="1"/>
      </left>
      <right style="medium">
        <color auto="1"/>
      </right>
      <top style="medium">
        <color auto="1"/>
      </top>
      <bottom style="thin">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style="medium">
        <color auto="1"/>
      </right>
      <top style="thin">
        <color auto="1"/>
      </top>
      <bottom style="thin">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bottom style="hair">
        <color auto="1"/>
      </bottom>
      <diagonal/>
    </border>
    <border>
      <left style="thin">
        <color auto="1"/>
      </left>
      <right style="medium">
        <color auto="1"/>
      </right>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style="medium">
        <color indexed="64"/>
      </right>
      <top/>
      <bottom style="medium">
        <color indexed="64"/>
      </bottom>
      <diagonal/>
    </border>
    <border>
      <left style="thin">
        <color auto="1"/>
      </left>
      <right style="medium">
        <color auto="1"/>
      </right>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style="medium">
        <color auto="1"/>
      </left>
      <right style="thin">
        <color auto="1"/>
      </right>
      <top style="medium">
        <color auto="1"/>
      </top>
      <bottom style="hair">
        <color auto="1"/>
      </bottom>
      <diagonal/>
    </border>
    <border>
      <left style="thin">
        <color auto="1"/>
      </left>
      <right style="thin">
        <color auto="1"/>
      </right>
      <top style="medium">
        <color auto="1"/>
      </top>
      <bottom style="hair">
        <color auto="1"/>
      </bottom>
      <diagonal/>
    </border>
    <border>
      <left style="medium">
        <color auto="1"/>
      </left>
      <right style="thin">
        <color auto="1"/>
      </right>
      <top/>
      <bottom style="hair">
        <color auto="1"/>
      </bottom>
      <diagonal/>
    </border>
    <border>
      <left style="medium">
        <color auto="1"/>
      </left>
      <right style="thin">
        <color auto="1"/>
      </right>
      <top style="hair">
        <color auto="1"/>
      </top>
      <bottom/>
      <diagonal/>
    </border>
    <border>
      <left/>
      <right style="thin">
        <color auto="1"/>
      </right>
      <top style="hair">
        <color auto="1"/>
      </top>
      <bottom style="hair">
        <color auto="1"/>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medium">
        <color auto="1"/>
      </right>
      <top style="medium">
        <color auto="1"/>
      </top>
      <bottom style="medium">
        <color auto="1"/>
      </bottom>
      <diagonal/>
    </border>
    <border>
      <left style="thin">
        <color auto="1"/>
      </left>
      <right style="medium">
        <color auto="1"/>
      </right>
      <top style="hair">
        <color auto="1"/>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right style="thin">
        <color auto="1"/>
      </right>
      <top style="medium">
        <color auto="1"/>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auto="1"/>
      </right>
      <top style="hair">
        <color auto="1"/>
      </top>
      <bottom style="medium">
        <color auto="1"/>
      </bottom>
      <diagonal/>
    </border>
    <border>
      <left/>
      <right style="thin">
        <color auto="1"/>
      </right>
      <top/>
      <bottom/>
      <diagonal/>
    </border>
    <border>
      <left style="medium">
        <color auto="1"/>
      </left>
      <right/>
      <top style="hair">
        <color auto="1"/>
      </top>
      <bottom style="hair">
        <color auto="1"/>
      </bottom>
      <diagonal/>
    </border>
    <border>
      <left style="medium">
        <color auto="1"/>
      </left>
      <right/>
      <top style="hair">
        <color auto="1"/>
      </top>
      <bottom style="medium">
        <color auto="1"/>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auto="1"/>
      </left>
      <right/>
      <top/>
      <bottom style="thin">
        <color auto="1"/>
      </bottom>
      <diagonal/>
    </border>
    <border>
      <left/>
      <right/>
      <top/>
      <bottom style="thin">
        <color auto="1"/>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auto="1"/>
      </right>
      <top/>
      <bottom style="thin">
        <color auto="1"/>
      </bottom>
      <diagonal/>
    </border>
    <border>
      <left style="thin">
        <color indexed="64"/>
      </left>
      <right/>
      <top style="thin">
        <color indexed="64"/>
      </top>
      <bottom style="medium">
        <color indexed="64"/>
      </bottom>
      <diagonal/>
    </border>
    <border>
      <left style="medium">
        <color auto="1"/>
      </left>
      <right style="medium">
        <color auto="1"/>
      </right>
      <top style="medium">
        <color auto="1"/>
      </top>
      <bottom style="medium">
        <color auto="1"/>
      </bottom>
      <diagonal/>
    </border>
    <border>
      <left style="medium">
        <color auto="1"/>
      </left>
      <right/>
      <top/>
      <bottom style="thin">
        <color auto="1"/>
      </bottom>
      <diagonal/>
    </border>
    <border>
      <left style="medium">
        <color auto="1"/>
      </left>
      <right/>
      <top/>
      <bottom style="hair">
        <color auto="1"/>
      </bottom>
      <diagonal/>
    </border>
    <border>
      <left/>
      <right style="thin">
        <color auto="1"/>
      </right>
      <top/>
      <bottom style="hair">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33">
    <xf numFmtId="0" fontId="0" fillId="0" borderId="0"/>
    <xf numFmtId="16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165" fontId="9" fillId="0" borderId="0" applyFont="0" applyFill="0" applyBorder="0" applyAlignment="0" applyProtection="0"/>
    <xf numFmtId="167" fontId="9" fillId="0" borderId="0" applyFont="0" applyFill="0" applyBorder="0" applyAlignment="0" applyProtection="0"/>
    <xf numFmtId="0" fontId="9" fillId="0" borderId="0"/>
    <xf numFmtId="0" fontId="9" fillId="0" borderId="0"/>
    <xf numFmtId="173" fontId="9" fillId="0" borderId="0" applyFont="0" applyFill="0" applyBorder="0" applyAlignment="0" applyProtection="0"/>
    <xf numFmtId="0" fontId="9" fillId="0" borderId="0"/>
    <xf numFmtId="167" fontId="9" fillId="0" borderId="0" applyFont="0" applyFill="0" applyBorder="0" applyAlignment="0" applyProtection="0"/>
    <xf numFmtId="0" fontId="1" fillId="0" borderId="0"/>
    <xf numFmtId="165" fontId="9" fillId="0" borderId="0" applyFont="0" applyFill="0" applyBorder="0" applyAlignment="0" applyProtection="0"/>
    <xf numFmtId="165" fontId="9" fillId="0" borderId="0" applyFont="0" applyFill="0" applyBorder="0" applyAlignment="0" applyProtection="0"/>
    <xf numFmtId="0" fontId="9" fillId="0" borderId="0"/>
    <xf numFmtId="0" fontId="9" fillId="0" borderId="0"/>
    <xf numFmtId="0" fontId="9" fillId="0" borderId="0"/>
    <xf numFmtId="0" fontId="9" fillId="0" borderId="0"/>
    <xf numFmtId="0" fontId="28" fillId="0" borderId="0"/>
    <xf numFmtId="9"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167" fontId="9" fillId="0" borderId="0" applyFont="0" applyFill="0" applyBorder="0" applyAlignment="0" applyProtection="0"/>
    <xf numFmtId="0" fontId="9" fillId="0" borderId="0"/>
    <xf numFmtId="0" fontId="9" fillId="0" borderId="0"/>
    <xf numFmtId="182" fontId="9" fillId="0" borderId="0" applyFont="0" applyFill="0" applyBorder="0" applyAlignment="0" applyProtection="0"/>
    <xf numFmtId="182" fontId="9" fillId="0" borderId="0" applyFont="0" applyFill="0" applyBorder="0" applyAlignment="0" applyProtection="0"/>
    <xf numFmtId="0" fontId="9" fillId="0" borderId="0"/>
    <xf numFmtId="167" fontId="9" fillId="0" borderId="0" applyFont="0" applyFill="0" applyBorder="0" applyAlignment="0" applyProtection="0"/>
    <xf numFmtId="0" fontId="9" fillId="0" borderId="0"/>
    <xf numFmtId="42" fontId="35" fillId="0" borderId="0" applyFont="0" applyFill="0" applyBorder="0" applyAlignment="0" applyProtection="0"/>
    <xf numFmtId="0" fontId="9" fillId="0" borderId="0"/>
  </cellStyleXfs>
  <cellXfs count="636">
    <xf numFmtId="0" fontId="0" fillId="0" borderId="0" xfId="0"/>
    <xf numFmtId="0" fontId="3" fillId="2" borderId="0" xfId="0" applyFont="1" applyFill="1" applyAlignment="1">
      <alignment vertical="center"/>
    </xf>
    <xf numFmtId="42" fontId="3" fillId="2" borderId="0" xfId="0" applyNumberFormat="1" applyFont="1" applyFill="1" applyAlignment="1">
      <alignment vertical="center"/>
    </xf>
    <xf numFmtId="169" fontId="3" fillId="2" borderId="0" xfId="0" applyNumberFormat="1" applyFont="1" applyFill="1" applyAlignment="1">
      <alignment horizontal="justify" vertical="center" wrapText="1"/>
    </xf>
    <xf numFmtId="43" fontId="3" fillId="2" borderId="0" xfId="0" applyNumberFormat="1" applyFont="1" applyFill="1" applyAlignment="1">
      <alignment horizontal="justify" vertical="center" wrapText="1"/>
    </xf>
    <xf numFmtId="0" fontId="3" fillId="2" borderId="0" xfId="0" applyFont="1" applyFill="1" applyAlignment="1">
      <alignment horizontal="justify" vertical="center" wrapText="1"/>
    </xf>
    <xf numFmtId="44" fontId="3" fillId="2" borderId="0" xfId="0" applyNumberFormat="1" applyFont="1" applyFill="1" applyAlignment="1">
      <alignment vertical="center"/>
    </xf>
    <xf numFmtId="170" fontId="3" fillId="2" borderId="5" xfId="0" applyNumberFormat="1" applyFont="1" applyFill="1" applyBorder="1" applyAlignment="1">
      <alignment vertical="center"/>
    </xf>
    <xf numFmtId="4" fontId="3" fillId="4" borderId="1" xfId="0" applyNumberFormat="1" applyFont="1" applyFill="1" applyBorder="1" applyAlignment="1">
      <alignment vertical="center"/>
    </xf>
    <xf numFmtId="4" fontId="3" fillId="4" borderId="2" xfId="0" applyNumberFormat="1" applyFont="1" applyFill="1" applyBorder="1" applyAlignment="1">
      <alignment vertical="center"/>
    </xf>
    <xf numFmtId="4" fontId="3" fillId="4" borderId="2" xfId="0" applyNumberFormat="1" applyFont="1" applyFill="1" applyBorder="1" applyAlignment="1">
      <alignment horizontal="center" vertical="center"/>
    </xf>
    <xf numFmtId="164" fontId="2" fillId="4" borderId="3" xfId="1" applyFont="1" applyFill="1" applyBorder="1" applyAlignment="1">
      <alignment vertical="center"/>
    </xf>
    <xf numFmtId="168" fontId="3" fillId="0" borderId="35" xfId="0" applyNumberFormat="1" applyFont="1" applyFill="1" applyBorder="1" applyAlignment="1">
      <alignment horizontal="center" vertical="center" wrapText="1"/>
    </xf>
    <xf numFmtId="4" fontId="3" fillId="4" borderId="36" xfId="0" applyNumberFormat="1" applyFont="1" applyFill="1" applyBorder="1" applyAlignment="1">
      <alignment vertical="center"/>
    </xf>
    <xf numFmtId="4" fontId="3" fillId="4" borderId="37" xfId="0" applyNumberFormat="1" applyFont="1" applyFill="1" applyBorder="1" applyAlignment="1">
      <alignment vertical="center"/>
    </xf>
    <xf numFmtId="4" fontId="3" fillId="4" borderId="37" xfId="0" applyNumberFormat="1" applyFont="1" applyFill="1" applyBorder="1" applyAlignment="1">
      <alignment horizontal="center" vertical="center"/>
    </xf>
    <xf numFmtId="164" fontId="2" fillId="4" borderId="38" xfId="1" applyFont="1" applyFill="1" applyBorder="1" applyAlignment="1">
      <alignment horizontal="center" vertical="center"/>
    </xf>
    <xf numFmtId="168" fontId="3" fillId="0" borderId="34" xfId="0" applyNumberFormat="1" applyFont="1" applyFill="1" applyBorder="1" applyAlignment="1">
      <alignment horizontal="center" vertical="center" wrapText="1"/>
    </xf>
    <xf numFmtId="168" fontId="3" fillId="2" borderId="40" xfId="0" applyNumberFormat="1" applyFont="1" applyFill="1" applyBorder="1" applyAlignment="1">
      <alignment horizontal="center" vertical="center" wrapText="1"/>
    </xf>
    <xf numFmtId="168" fontId="3" fillId="2" borderId="44" xfId="0" applyNumberFormat="1" applyFont="1" applyFill="1" applyBorder="1" applyAlignment="1">
      <alignment horizontal="center" vertical="center" wrapText="1"/>
    </xf>
    <xf numFmtId="168" fontId="3" fillId="2" borderId="0" xfId="0" applyNumberFormat="1" applyFont="1" applyFill="1" applyAlignment="1">
      <alignment vertical="center"/>
    </xf>
    <xf numFmtId="165" fontId="14" fillId="3" borderId="51" xfId="4" applyFont="1" applyFill="1" applyBorder="1" applyAlignment="1">
      <alignment horizontal="center" vertical="center"/>
    </xf>
    <xf numFmtId="0" fontId="2" fillId="2" borderId="4" xfId="0" applyFont="1" applyFill="1" applyBorder="1" applyAlignment="1">
      <alignment horizontal="justify" vertical="center" wrapText="1"/>
    </xf>
    <xf numFmtId="0" fontId="2" fillId="2" borderId="0" xfId="0" applyFont="1" applyFill="1" applyBorder="1" applyAlignment="1">
      <alignment horizontal="justify" vertical="center" wrapText="1"/>
    </xf>
    <xf numFmtId="166" fontId="2" fillId="2" borderId="0" xfId="0" applyNumberFormat="1" applyFont="1" applyFill="1" applyBorder="1" applyAlignment="1">
      <alignment vertical="center"/>
    </xf>
    <xf numFmtId="165" fontId="3" fillId="2" borderId="0" xfId="4" applyFont="1" applyFill="1" applyBorder="1" applyAlignment="1">
      <alignment vertical="center"/>
    </xf>
    <xf numFmtId="0" fontId="3" fillId="2" borderId="56" xfId="0" applyFont="1" applyFill="1" applyBorder="1" applyAlignment="1">
      <alignment horizontal="center" vertical="center"/>
    </xf>
    <xf numFmtId="0" fontId="3" fillId="2" borderId="57" xfId="0" applyFont="1" applyFill="1" applyBorder="1" applyAlignment="1">
      <alignment vertical="center"/>
    </xf>
    <xf numFmtId="0" fontId="3" fillId="2" borderId="57" xfId="0" applyFont="1" applyFill="1" applyBorder="1" applyAlignment="1">
      <alignment horizontal="center" vertical="center"/>
    </xf>
    <xf numFmtId="166" fontId="3" fillId="2" borderId="57" xfId="0" applyNumberFormat="1" applyFont="1" applyFill="1" applyBorder="1" applyAlignment="1">
      <alignment vertical="center"/>
    </xf>
    <xf numFmtId="0" fontId="3" fillId="2" borderId="0" xfId="0" applyFont="1" applyFill="1" applyAlignment="1">
      <alignment vertical="center" wrapText="1"/>
    </xf>
    <xf numFmtId="166" fontId="3" fillId="3" borderId="54" xfId="0" applyNumberFormat="1" applyFont="1" applyFill="1" applyBorder="1" applyAlignment="1">
      <alignment horizontal="center" vertical="center"/>
    </xf>
    <xf numFmtId="166" fontId="2" fillId="3" borderId="51" xfId="0" applyNumberFormat="1" applyFont="1" applyFill="1" applyBorder="1" applyAlignment="1">
      <alignment horizontal="center" vertical="center"/>
    </xf>
    <xf numFmtId="168" fontId="15" fillId="3" borderId="52" xfId="0" applyNumberFormat="1" applyFont="1" applyFill="1" applyBorder="1" applyAlignment="1">
      <alignment vertical="center"/>
    </xf>
    <xf numFmtId="165" fontId="3" fillId="2" borderId="57" xfId="4" applyFont="1" applyFill="1" applyBorder="1" applyAlignment="1">
      <alignment vertical="center"/>
    </xf>
    <xf numFmtId="0" fontId="3" fillId="2" borderId="58" xfId="0" applyFont="1" applyFill="1" applyBorder="1" applyAlignment="1">
      <alignment vertical="center"/>
    </xf>
    <xf numFmtId="10" fontId="2" fillId="0" borderId="41" xfId="10" applyNumberFormat="1" applyFont="1" applyFill="1" applyBorder="1" applyAlignment="1">
      <alignment horizontal="center" vertical="center"/>
    </xf>
    <xf numFmtId="10" fontId="2" fillId="0" borderId="42" xfId="10" applyNumberFormat="1" applyFont="1" applyFill="1" applyBorder="1" applyAlignment="1">
      <alignment horizontal="center" vertical="center"/>
    </xf>
    <xf numFmtId="0" fontId="3" fillId="2" borderId="0" xfId="0" applyFont="1" applyFill="1" applyAlignment="1">
      <alignment horizontal="center" vertical="center"/>
    </xf>
    <xf numFmtId="166" fontId="3" fillId="2" borderId="0" xfId="0" applyNumberFormat="1" applyFont="1" applyFill="1" applyAlignment="1">
      <alignment vertical="center"/>
    </xf>
    <xf numFmtId="165" fontId="3" fillId="2" borderId="0" xfId="4" applyFont="1" applyFill="1" applyAlignment="1">
      <alignment vertical="center"/>
    </xf>
    <xf numFmtId="164" fontId="3" fillId="2" borderId="0" xfId="0" applyNumberFormat="1" applyFont="1" applyFill="1" applyAlignment="1">
      <alignment vertical="center"/>
    </xf>
    <xf numFmtId="175" fontId="3" fillId="2" borderId="0" xfId="4" applyNumberFormat="1" applyFont="1" applyFill="1" applyAlignment="1">
      <alignment vertical="center"/>
    </xf>
    <xf numFmtId="168" fontId="3" fillId="2" borderId="0" xfId="3" applyNumberFormat="1" applyFont="1" applyFill="1" applyAlignment="1">
      <alignment vertical="center"/>
    </xf>
    <xf numFmtId="10" fontId="3" fillId="2" borderId="0" xfId="3" applyNumberFormat="1" applyFont="1" applyFill="1" applyAlignment="1">
      <alignment vertical="center"/>
    </xf>
    <xf numFmtId="0" fontId="9" fillId="0" borderId="0" xfId="0" applyFont="1" applyBorder="1"/>
    <xf numFmtId="0" fontId="29" fillId="0" borderId="36" xfId="0" applyFont="1" applyBorder="1" applyAlignment="1">
      <alignment horizontal="center"/>
    </xf>
    <xf numFmtId="0" fontId="30" fillId="0" borderId="37" xfId="0" applyFont="1" applyFill="1" applyBorder="1" applyAlignment="1">
      <alignment horizontal="center"/>
    </xf>
    <xf numFmtId="0" fontId="29" fillId="0" borderId="37" xfId="0" applyFont="1" applyBorder="1" applyAlignment="1">
      <alignment vertical="center"/>
    </xf>
    <xf numFmtId="0" fontId="29" fillId="0" borderId="38" xfId="0" applyFont="1" applyBorder="1" applyAlignment="1">
      <alignment vertical="center"/>
    </xf>
    <xf numFmtId="0" fontId="29" fillId="0" borderId="0" xfId="0" applyFont="1" applyBorder="1"/>
    <xf numFmtId="0" fontId="9" fillId="0" borderId="1" xfId="0" applyFont="1" applyBorder="1" applyAlignment="1">
      <alignment horizontal="center"/>
    </xf>
    <xf numFmtId="0" fontId="19" fillId="0" borderId="2" xfId="0" applyFont="1" applyFill="1" applyBorder="1" applyAlignment="1">
      <alignment horizontal="center"/>
    </xf>
    <xf numFmtId="0" fontId="19" fillId="0" borderId="2" xfId="0" applyFont="1" applyFill="1" applyBorder="1" applyAlignment="1">
      <alignment horizontal="left"/>
    </xf>
    <xf numFmtId="0" fontId="26" fillId="0" borderId="2" xfId="0" applyFont="1" applyBorder="1" applyAlignment="1">
      <alignment horizontal="center" vertical="center"/>
    </xf>
    <xf numFmtId="0" fontId="26" fillId="0" borderId="13" xfId="0" applyFont="1" applyBorder="1" applyAlignment="1">
      <alignment horizontal="center" vertical="center"/>
    </xf>
    <xf numFmtId="0" fontId="26" fillId="0" borderId="15" xfId="0" applyFont="1" applyBorder="1" applyAlignment="1">
      <alignment horizontal="center" vertical="center"/>
    </xf>
    <xf numFmtId="0" fontId="21" fillId="0" borderId="4" xfId="0" applyFont="1" applyBorder="1" applyAlignment="1">
      <alignment horizontal="center"/>
    </xf>
    <xf numFmtId="0" fontId="22" fillId="0" borderId="0" xfId="0" applyFont="1" applyFill="1" applyBorder="1" applyAlignment="1">
      <alignment horizontal="center"/>
    </xf>
    <xf numFmtId="0" fontId="22" fillId="0" borderId="0" xfId="0" applyFont="1" applyFill="1" applyBorder="1" applyAlignment="1">
      <alignment horizontal="left"/>
    </xf>
    <xf numFmtId="0" fontId="21" fillId="0" borderId="0" xfId="0" applyFont="1" applyBorder="1" applyAlignment="1">
      <alignment horizontal="right" vertical="center"/>
    </xf>
    <xf numFmtId="0" fontId="21" fillId="0" borderId="0" xfId="0" applyFont="1" applyBorder="1" applyAlignment="1">
      <alignment horizontal="center" vertical="center"/>
    </xf>
    <xf numFmtId="0" fontId="21" fillId="0" borderId="5" xfId="0" applyFont="1" applyBorder="1" applyAlignment="1">
      <alignment horizontal="center" vertical="center"/>
    </xf>
    <xf numFmtId="0" fontId="21" fillId="0" borderId="0" xfId="0" applyFont="1" applyBorder="1"/>
    <xf numFmtId="0" fontId="19" fillId="0" borderId="0" xfId="0" applyFont="1" applyFill="1" applyBorder="1" applyAlignment="1">
      <alignment horizontal="center"/>
    </xf>
    <xf numFmtId="0" fontId="26" fillId="0" borderId="0" xfId="0" applyFont="1" applyBorder="1" applyAlignment="1">
      <alignment horizontal="right" vertical="center"/>
    </xf>
    <xf numFmtId="0" fontId="26" fillId="0" borderId="0" xfId="0" applyFont="1" applyBorder="1" applyAlignment="1">
      <alignment horizontal="center" vertical="center"/>
    </xf>
    <xf numFmtId="0" fontId="26" fillId="0" borderId="5" xfId="0" applyFont="1" applyBorder="1" applyAlignment="1">
      <alignment horizontal="center" vertical="center"/>
    </xf>
    <xf numFmtId="0" fontId="19" fillId="0" borderId="4" xfId="0" applyFont="1" applyBorder="1" applyAlignment="1">
      <alignment horizontal="left"/>
    </xf>
    <xf numFmtId="0" fontId="9" fillId="0" borderId="77" xfId="0" applyFont="1" applyBorder="1" applyAlignment="1">
      <alignment horizontal="right"/>
    </xf>
    <xf numFmtId="0" fontId="9" fillId="0" borderId="0" xfId="0" applyFont="1" applyBorder="1" applyAlignment="1">
      <alignment horizontal="center"/>
    </xf>
    <xf numFmtId="0" fontId="9" fillId="0" borderId="0" xfId="0" applyFont="1" applyBorder="1" applyAlignment="1">
      <alignment horizontal="right"/>
    </xf>
    <xf numFmtId="0" fontId="19" fillId="0" borderId="0" xfId="0" applyFont="1" applyBorder="1" applyAlignment="1">
      <alignment horizontal="right"/>
    </xf>
    <xf numFmtId="0" fontId="9" fillId="0" borderId="5" xfId="0" applyFont="1" applyBorder="1" applyAlignment="1">
      <alignment horizontal="center"/>
    </xf>
    <xf numFmtId="0" fontId="26" fillId="0" borderId="56" xfId="0" applyFont="1" applyBorder="1" applyAlignment="1">
      <alignment horizontal="left"/>
    </xf>
    <xf numFmtId="0" fontId="26" fillId="0" borderId="57" xfId="0" applyFont="1" applyBorder="1" applyAlignment="1">
      <alignment horizontal="right"/>
    </xf>
    <xf numFmtId="0" fontId="9" fillId="0" borderId="1" xfId="0" applyFont="1" applyBorder="1"/>
    <xf numFmtId="0" fontId="9" fillId="0" borderId="2" xfId="0" applyFont="1" applyBorder="1"/>
    <xf numFmtId="0" fontId="9" fillId="0" borderId="3" xfId="0" applyFont="1" applyBorder="1"/>
    <xf numFmtId="0" fontId="19" fillId="0" borderId="4" xfId="0" applyFont="1" applyBorder="1" applyAlignment="1" applyProtection="1">
      <alignment horizontal="left"/>
      <protection locked="0"/>
    </xf>
    <xf numFmtId="0" fontId="19" fillId="0" borderId="77" xfId="0" applyFont="1" applyBorder="1" applyAlignment="1" applyProtection="1">
      <alignment horizontal="left"/>
      <protection locked="0"/>
    </xf>
    <xf numFmtId="0" fontId="19" fillId="0" borderId="0" xfId="0" applyFont="1" applyBorder="1" applyAlignment="1" applyProtection="1">
      <alignment horizontal="center"/>
      <protection locked="0"/>
    </xf>
    <xf numFmtId="0" fontId="9" fillId="0" borderId="77" xfId="0" applyFont="1" applyBorder="1" applyProtection="1">
      <protection locked="0"/>
    </xf>
    <xf numFmtId="0" fontId="9" fillId="0" borderId="0" xfId="0" applyFont="1" applyBorder="1" applyProtection="1">
      <protection locked="0"/>
    </xf>
    <xf numFmtId="0" fontId="9" fillId="0" borderId="5" xfId="0" applyFont="1" applyBorder="1"/>
    <xf numFmtId="0" fontId="9" fillId="0" borderId="0" xfId="0" applyFont="1"/>
    <xf numFmtId="0" fontId="19" fillId="0" borderId="4" xfId="0" applyFont="1" applyBorder="1" applyProtection="1">
      <protection locked="0"/>
    </xf>
    <xf numFmtId="0" fontId="19" fillId="0" borderId="61" xfId="0" applyFont="1" applyBorder="1"/>
    <xf numFmtId="0" fontId="9" fillId="0" borderId="61" xfId="0" applyFont="1" applyBorder="1" applyAlignment="1" applyProtection="1">
      <alignment horizontal="center"/>
      <protection locked="0"/>
    </xf>
    <xf numFmtId="0" fontId="19" fillId="0" borderId="0" xfId="0" applyFont="1" applyBorder="1"/>
    <xf numFmtId="0" fontId="9" fillId="0" borderId="0" xfId="0" applyFont="1" applyBorder="1" applyAlignment="1" applyProtection="1">
      <alignment horizontal="center"/>
      <protection locked="0"/>
    </xf>
    <xf numFmtId="0" fontId="9" fillId="0" borderId="5" xfId="0" applyFont="1" applyBorder="1" applyAlignment="1" applyProtection="1">
      <alignment horizontal="center"/>
      <protection locked="0"/>
    </xf>
    <xf numFmtId="0" fontId="19" fillId="0" borderId="77" xfId="0" applyFont="1" applyBorder="1"/>
    <xf numFmtId="0" fontId="9" fillId="0" borderId="77" xfId="0" applyFont="1" applyBorder="1"/>
    <xf numFmtId="0" fontId="9" fillId="0" borderId="78" xfId="0" applyFont="1" applyBorder="1" applyAlignment="1" applyProtection="1">
      <alignment horizontal="center"/>
      <protection locked="0"/>
    </xf>
    <xf numFmtId="0" fontId="9" fillId="0" borderId="78" xfId="0" applyFont="1" applyBorder="1" applyAlignment="1">
      <alignment horizontal="center"/>
    </xf>
    <xf numFmtId="0" fontId="9" fillId="2" borderId="77" xfId="0" applyFont="1" applyFill="1" applyBorder="1" applyAlignment="1">
      <alignment horizontal="center"/>
    </xf>
    <xf numFmtId="0" fontId="31" fillId="2" borderId="78" xfId="0" applyFont="1" applyFill="1" applyBorder="1" applyAlignment="1">
      <alignment horizontal="center"/>
    </xf>
    <xf numFmtId="0" fontId="9" fillId="0" borderId="77" xfId="0" applyFont="1" applyBorder="1" applyAlignment="1">
      <alignment horizontal="center" vertical="center"/>
    </xf>
    <xf numFmtId="0" fontId="22" fillId="0" borderId="4" xfId="0" applyFont="1" applyBorder="1" applyAlignment="1" applyProtection="1">
      <alignment vertical="top"/>
      <protection locked="0"/>
    </xf>
    <xf numFmtId="0" fontId="22" fillId="0" borderId="0" xfId="0" applyFont="1" applyBorder="1" applyAlignment="1">
      <alignment vertical="top"/>
    </xf>
    <xf numFmtId="0" fontId="21" fillId="0" borderId="0" xfId="0" applyFont="1" applyBorder="1" applyAlignment="1">
      <alignment horizontal="center" vertical="top"/>
    </xf>
    <xf numFmtId="0" fontId="21" fillId="0" borderId="0" xfId="0" applyFont="1" applyBorder="1" applyAlignment="1">
      <alignment vertical="top"/>
    </xf>
    <xf numFmtId="0" fontId="21" fillId="0" borderId="5" xfId="0" applyFont="1" applyBorder="1" applyAlignment="1">
      <alignment horizontal="center" vertical="top"/>
    </xf>
    <xf numFmtId="0" fontId="21" fillId="0" borderId="0" xfId="0" applyFont="1" applyAlignment="1">
      <alignment vertical="top"/>
    </xf>
    <xf numFmtId="0" fontId="9" fillId="0" borderId="4" xfId="0" applyFont="1" applyBorder="1"/>
    <xf numFmtId="0" fontId="9" fillId="2" borderId="4" xfId="0" applyFont="1" applyFill="1" applyBorder="1"/>
    <xf numFmtId="0" fontId="9" fillId="2" borderId="0" xfId="0" applyFont="1" applyFill="1" applyBorder="1"/>
    <xf numFmtId="0" fontId="9" fillId="2" borderId="5" xfId="0" applyFont="1" applyFill="1" applyBorder="1"/>
    <xf numFmtId="0" fontId="19" fillId="2" borderId="80" xfId="0" applyFont="1" applyFill="1" applyBorder="1" applyAlignment="1">
      <alignment horizontal="center" vertical="center"/>
    </xf>
    <xf numFmtId="0" fontId="9" fillId="2" borderId="81" xfId="0" applyFont="1" applyFill="1" applyBorder="1" applyAlignment="1">
      <alignment horizontal="center"/>
    </xf>
    <xf numFmtId="0" fontId="9" fillId="2" borderId="67" xfId="0" applyFont="1" applyFill="1" applyBorder="1" applyAlignment="1"/>
    <xf numFmtId="0" fontId="9" fillId="2" borderId="68" xfId="0" applyFont="1" applyFill="1" applyBorder="1" applyAlignment="1"/>
    <xf numFmtId="4" fontId="9" fillId="2" borderId="81" xfId="0" applyNumberFormat="1" applyFont="1" applyFill="1" applyBorder="1" applyAlignment="1"/>
    <xf numFmtId="0" fontId="19" fillId="2" borderId="83" xfId="0" applyFont="1" applyFill="1" applyBorder="1"/>
    <xf numFmtId="0" fontId="9" fillId="2" borderId="61" xfId="0" applyFont="1" applyFill="1" applyBorder="1"/>
    <xf numFmtId="0" fontId="9" fillId="2" borderId="79" xfId="0" applyFont="1" applyFill="1" applyBorder="1"/>
    <xf numFmtId="0" fontId="22" fillId="2" borderId="4" xfId="0" applyFont="1" applyFill="1" applyBorder="1"/>
    <xf numFmtId="0" fontId="9" fillId="2" borderId="57" xfId="0" applyFont="1" applyFill="1" applyBorder="1"/>
    <xf numFmtId="0" fontId="9" fillId="0" borderId="0" xfId="0" applyFont="1" applyFill="1"/>
    <xf numFmtId="0" fontId="24" fillId="2" borderId="13" xfId="0" applyFont="1" applyFill="1" applyBorder="1" applyAlignment="1">
      <alignment horizontal="center"/>
    </xf>
    <xf numFmtId="0" fontId="24" fillId="2" borderId="15" xfId="0" applyFont="1" applyFill="1" applyBorder="1" applyAlignment="1">
      <alignment horizontal="center"/>
    </xf>
    <xf numFmtId="0" fontId="26" fillId="0" borderId="0" xfId="0" applyFont="1"/>
    <xf numFmtId="4" fontId="21" fillId="0" borderId="18" xfId="6" applyNumberFormat="1" applyFont="1" applyFill="1" applyBorder="1"/>
    <xf numFmtId="177" fontId="26" fillId="2" borderId="20" xfId="0" applyNumberFormat="1" applyFont="1" applyFill="1" applyBorder="1"/>
    <xf numFmtId="0" fontId="26" fillId="2" borderId="60" xfId="0" applyFont="1" applyFill="1" applyBorder="1" applyAlignment="1"/>
    <xf numFmtId="0" fontId="26" fillId="2" borderId="62" xfId="0" applyFont="1" applyFill="1" applyBorder="1" applyAlignment="1"/>
    <xf numFmtId="177" fontId="26" fillId="2" borderId="18" xfId="0" applyNumberFormat="1" applyFont="1" applyFill="1" applyBorder="1"/>
    <xf numFmtId="0" fontId="21" fillId="0" borderId="83" xfId="6" applyFont="1" applyFill="1" applyBorder="1" applyAlignment="1">
      <alignment horizontal="left"/>
    </xf>
    <xf numFmtId="0" fontId="21" fillId="0" borderId="61" xfId="6" applyFont="1" applyFill="1" applyBorder="1" applyAlignment="1">
      <alignment horizontal="left"/>
    </xf>
    <xf numFmtId="0" fontId="26" fillId="2" borderId="61" xfId="0" applyFont="1" applyFill="1" applyBorder="1" applyAlignment="1"/>
    <xf numFmtId="177" fontId="26" fillId="2" borderId="31" xfId="0" applyNumberFormat="1" applyFont="1" applyFill="1" applyBorder="1"/>
    <xf numFmtId="9" fontId="26" fillId="2" borderId="61" xfId="19" applyFont="1" applyFill="1" applyBorder="1" applyAlignment="1">
      <alignment horizontal="center"/>
    </xf>
    <xf numFmtId="177" fontId="26" fillId="2" borderId="63" xfId="0" applyNumberFormat="1" applyFont="1" applyFill="1" applyBorder="1"/>
    <xf numFmtId="0" fontId="21" fillId="0" borderId="67" xfId="6" applyFont="1" applyFill="1" applyBorder="1" applyAlignment="1">
      <alignment horizontal="left"/>
    </xf>
    <xf numFmtId="0" fontId="26" fillId="2" borderId="85" xfId="0" applyFont="1" applyFill="1" applyBorder="1" applyAlignment="1"/>
    <xf numFmtId="0" fontId="26" fillId="2" borderId="68" xfId="0" applyFont="1" applyFill="1" applyBorder="1" applyAlignment="1"/>
    <xf numFmtId="177" fontId="26" fillId="2" borderId="23" xfId="0" applyNumberFormat="1" applyFont="1" applyFill="1" applyBorder="1"/>
    <xf numFmtId="9" fontId="26" fillId="2" borderId="68" xfId="19" applyFont="1" applyFill="1" applyBorder="1" applyAlignment="1">
      <alignment horizontal="center"/>
    </xf>
    <xf numFmtId="177" fontId="26" fillId="2" borderId="25" xfId="0" applyNumberFormat="1" applyFont="1" applyFill="1" applyBorder="1"/>
    <xf numFmtId="164" fontId="26" fillId="2" borderId="86" xfId="1" applyFont="1" applyFill="1" applyBorder="1"/>
    <xf numFmtId="0" fontId="24" fillId="2" borderId="4" xfId="0" applyFont="1" applyFill="1" applyBorder="1"/>
    <xf numFmtId="0" fontId="26" fillId="2" borderId="0" xfId="0" applyFont="1" applyFill="1" applyBorder="1"/>
    <xf numFmtId="0" fontId="26" fillId="2" borderId="5" xfId="0" applyFont="1" applyFill="1" applyBorder="1"/>
    <xf numFmtId="0" fontId="19" fillId="2" borderId="29" xfId="0" applyFont="1" applyFill="1" applyBorder="1"/>
    <xf numFmtId="0" fontId="9" fillId="2" borderId="7" xfId="0" applyFont="1" applyFill="1" applyBorder="1"/>
    <xf numFmtId="0" fontId="9" fillId="2" borderId="28" xfId="0" applyFont="1" applyFill="1" applyBorder="1"/>
    <xf numFmtId="0" fontId="26" fillId="2" borderId="56" xfId="0" applyFont="1" applyFill="1" applyBorder="1"/>
    <xf numFmtId="0" fontId="26" fillId="2" borderId="57" xfId="0" applyFont="1" applyFill="1" applyBorder="1"/>
    <xf numFmtId="0" fontId="21" fillId="0" borderId="29" xfId="6" applyFont="1" applyFill="1" applyBorder="1"/>
    <xf numFmtId="0" fontId="21" fillId="0" borderId="7" xfId="6" applyFont="1" applyFill="1" applyBorder="1"/>
    <xf numFmtId="0" fontId="21" fillId="0" borderId="8" xfId="6" applyFont="1" applyFill="1" applyBorder="1"/>
    <xf numFmtId="3" fontId="21" fillId="0" borderId="18" xfId="6" applyNumberFormat="1" applyFont="1" applyFill="1" applyBorder="1" applyAlignment="1">
      <alignment horizontal="center"/>
    </xf>
    <xf numFmtId="178" fontId="21" fillId="0" borderId="18" xfId="6" applyNumberFormat="1" applyFont="1" applyFill="1" applyBorder="1"/>
    <xf numFmtId="0" fontId="26" fillId="2" borderId="20" xfId="0" applyFont="1" applyFill="1" applyBorder="1"/>
    <xf numFmtId="0" fontId="21" fillId="0" borderId="61" xfId="6" applyFont="1" applyFill="1" applyBorder="1"/>
    <xf numFmtId="0" fontId="21" fillId="0" borderId="62" xfId="6" applyFont="1" applyFill="1" applyBorder="1"/>
    <xf numFmtId="0" fontId="26" fillId="2" borderId="63" xfId="0" applyFont="1" applyFill="1" applyBorder="1"/>
    <xf numFmtId="0" fontId="21" fillId="0" borderId="29" xfId="0" applyFont="1" applyFill="1" applyBorder="1"/>
    <xf numFmtId="0" fontId="21" fillId="0" borderId="68" xfId="0" applyFont="1" applyFill="1" applyBorder="1"/>
    <xf numFmtId="0" fontId="21" fillId="0" borderId="7" xfId="0" applyFont="1" applyFill="1" applyBorder="1"/>
    <xf numFmtId="0" fontId="21" fillId="0" borderId="69" xfId="0" applyFont="1" applyFill="1" applyBorder="1"/>
    <xf numFmtId="3" fontId="21" fillId="0" borderId="18" xfId="0" applyNumberFormat="1" applyFont="1" applyFill="1" applyBorder="1" applyAlignment="1">
      <alignment horizontal="center"/>
    </xf>
    <xf numFmtId="179" fontId="21" fillId="0" borderId="18" xfId="0" applyNumberFormat="1" applyFont="1" applyFill="1" applyBorder="1"/>
    <xf numFmtId="0" fontId="26" fillId="2" borderId="25" xfId="0" applyFont="1" applyFill="1" applyBorder="1"/>
    <xf numFmtId="0" fontId="26" fillId="2" borderId="4" xfId="0" applyFont="1" applyFill="1" applyBorder="1"/>
    <xf numFmtId="0" fontId="26" fillId="2" borderId="7" xfId="0" applyFont="1" applyFill="1" applyBorder="1"/>
    <xf numFmtId="0" fontId="26" fillId="2" borderId="28" xfId="0" applyFont="1" applyFill="1" applyBorder="1"/>
    <xf numFmtId="0" fontId="24" fillId="2" borderId="10" xfId="0" applyFont="1" applyFill="1" applyBorder="1" applyAlignment="1">
      <alignment horizontal="center" vertical="center"/>
    </xf>
    <xf numFmtId="0" fontId="24" fillId="2" borderId="13" xfId="0" applyFont="1" applyFill="1" applyBorder="1" applyAlignment="1">
      <alignment horizontal="center" vertical="center" wrapText="1"/>
    </xf>
    <xf numFmtId="0" fontId="24" fillId="2" borderId="65" xfId="0" applyFont="1" applyFill="1" applyBorder="1" applyAlignment="1">
      <alignment horizontal="center" vertical="center" wrapText="1"/>
    </xf>
    <xf numFmtId="0" fontId="24" fillId="2" borderId="15" xfId="0" applyFont="1" applyFill="1" applyBorder="1" applyAlignment="1">
      <alignment horizontal="center" vertical="center"/>
    </xf>
    <xf numFmtId="0" fontId="21" fillId="0" borderId="18" xfId="6" applyFont="1" applyFill="1" applyBorder="1" applyAlignment="1">
      <alignment horizontal="center"/>
    </xf>
    <xf numFmtId="0" fontId="26" fillId="2" borderId="18" xfId="0" applyFont="1" applyFill="1" applyBorder="1" applyAlignment="1">
      <alignment horizontal="center"/>
    </xf>
    <xf numFmtId="0" fontId="26" fillId="2" borderId="18" xfId="0" applyFont="1" applyFill="1" applyBorder="1"/>
    <xf numFmtId="177" fontId="26" fillId="2" borderId="5" xfId="0" applyNumberFormat="1" applyFont="1" applyFill="1" applyBorder="1"/>
    <xf numFmtId="0" fontId="26" fillId="2" borderId="67" xfId="0" applyFont="1" applyFill="1" applyBorder="1" applyAlignment="1"/>
    <xf numFmtId="0" fontId="26" fillId="2" borderId="23" xfId="0" applyFont="1" applyFill="1" applyBorder="1" applyAlignment="1"/>
    <xf numFmtId="0" fontId="26" fillId="2" borderId="22" xfId="0" applyFont="1" applyFill="1" applyBorder="1"/>
    <xf numFmtId="0" fontId="26" fillId="2" borderId="32" xfId="0" applyFont="1" applyFill="1" applyBorder="1"/>
    <xf numFmtId="164" fontId="26" fillId="2" borderId="75" xfId="1" applyFont="1" applyFill="1" applyBorder="1"/>
    <xf numFmtId="0" fontId="24" fillId="2" borderId="13" xfId="0" applyFont="1" applyFill="1" applyBorder="1" applyAlignment="1">
      <alignment horizontal="center" vertical="center"/>
    </xf>
    <xf numFmtId="0" fontId="24" fillId="2" borderId="15" xfId="0" applyFont="1" applyFill="1" applyBorder="1" applyAlignment="1">
      <alignment horizontal="center" vertical="center" wrapText="1"/>
    </xf>
    <xf numFmtId="180" fontId="21" fillId="0" borderId="18" xfId="2" applyNumberFormat="1" applyFont="1" applyFill="1" applyBorder="1"/>
    <xf numFmtId="0" fontId="21" fillId="0" borderId="68" xfId="6" applyFont="1" applyFill="1" applyBorder="1"/>
    <xf numFmtId="177" fontId="26" fillId="2" borderId="32" xfId="0" applyNumberFormat="1" applyFont="1" applyFill="1" applyBorder="1"/>
    <xf numFmtId="0" fontId="24" fillId="2" borderId="13" xfId="0" applyFont="1" applyFill="1" applyBorder="1" applyAlignment="1">
      <alignment horizontal="center" wrapText="1"/>
    </xf>
    <xf numFmtId="0" fontId="24" fillId="2" borderId="15" xfId="0" applyFont="1" applyFill="1" applyBorder="1" applyAlignment="1">
      <alignment horizontal="center" wrapText="1"/>
    </xf>
    <xf numFmtId="165" fontId="26" fillId="2" borderId="7" xfId="12" applyFont="1" applyFill="1" applyBorder="1"/>
    <xf numFmtId="9" fontId="26" fillId="2" borderId="8" xfId="19" applyFont="1" applyFill="1" applyBorder="1"/>
    <xf numFmtId="10" fontId="26" fillId="2" borderId="18" xfId="19" applyNumberFormat="1" applyFont="1" applyFill="1" applyBorder="1"/>
    <xf numFmtId="165" fontId="26" fillId="2" borderId="20" xfId="12" applyFont="1" applyFill="1" applyBorder="1"/>
    <xf numFmtId="0" fontId="26" fillId="2" borderId="83" xfId="0" applyFont="1" applyFill="1" applyBorder="1" applyAlignment="1"/>
    <xf numFmtId="9" fontId="26" fillId="2" borderId="18" xfId="19" applyNumberFormat="1" applyFont="1" applyFill="1" applyBorder="1"/>
    <xf numFmtId="165" fontId="26" fillId="2" borderId="68" xfId="12" applyFont="1" applyFill="1" applyBorder="1"/>
    <xf numFmtId="9" fontId="26" fillId="2" borderId="69" xfId="19" applyFont="1" applyFill="1" applyBorder="1"/>
    <xf numFmtId="0" fontId="26" fillId="0" borderId="4" xfId="0" applyFont="1" applyBorder="1"/>
    <xf numFmtId="0" fontId="26" fillId="0" borderId="0" xfId="0" applyFont="1" applyBorder="1"/>
    <xf numFmtId="0" fontId="26" fillId="0" borderId="77" xfId="0" applyFont="1" applyBorder="1"/>
    <xf numFmtId="0" fontId="26" fillId="0" borderId="5" xfId="0" applyFont="1" applyBorder="1"/>
    <xf numFmtId="0" fontId="19" fillId="0" borderId="64" xfId="0" applyFont="1" applyFill="1" applyBorder="1"/>
    <xf numFmtId="0" fontId="9" fillId="0" borderId="65" xfId="0" applyFont="1" applyFill="1" applyBorder="1"/>
    <xf numFmtId="0" fontId="9" fillId="0" borderId="66" xfId="0" applyFont="1" applyFill="1" applyBorder="1"/>
    <xf numFmtId="0" fontId="9" fillId="0" borderId="29" xfId="0" applyFont="1" applyBorder="1" applyAlignment="1"/>
    <xf numFmtId="0" fontId="9" fillId="0" borderId="7" xfId="0" applyFont="1" applyBorder="1" applyAlignment="1"/>
    <xf numFmtId="0" fontId="9" fillId="0" borderId="28" xfId="0" applyFont="1" applyBorder="1" applyAlignment="1"/>
    <xf numFmtId="0" fontId="9" fillId="0" borderId="67" xfId="0" applyFont="1" applyBorder="1" applyAlignment="1"/>
    <xf numFmtId="0" fontId="9" fillId="0" borderId="68" xfId="0" applyFont="1" applyBorder="1" applyAlignment="1"/>
    <xf numFmtId="0" fontId="9" fillId="0" borderId="82" xfId="0" applyFont="1" applyBorder="1" applyAlignment="1"/>
    <xf numFmtId="0" fontId="9" fillId="0" borderId="4" xfId="0" applyFont="1" applyBorder="1" applyAlignment="1"/>
    <xf numFmtId="0" fontId="9" fillId="0" borderId="0" xfId="0" applyFont="1" applyBorder="1" applyAlignment="1"/>
    <xf numFmtId="0" fontId="9" fillId="0" borderId="5" xfId="0" applyFont="1" applyBorder="1" applyAlignment="1"/>
    <xf numFmtId="0" fontId="26" fillId="0" borderId="61" xfId="0" applyFont="1" applyBorder="1"/>
    <xf numFmtId="0" fontId="9" fillId="0" borderId="0" xfId="0" applyFont="1" applyBorder="1" applyAlignment="1">
      <alignment horizontal="left"/>
    </xf>
    <xf numFmtId="0" fontId="9" fillId="0" borderId="4" xfId="0" applyFont="1" applyBorder="1" applyAlignment="1">
      <alignment horizontal="left"/>
    </xf>
    <xf numFmtId="0" fontId="21" fillId="0" borderId="4" xfId="0" applyFont="1" applyBorder="1" applyAlignment="1">
      <alignment horizontal="left"/>
    </xf>
    <xf numFmtId="0" fontId="32" fillId="0" borderId="0" xfId="0" applyFont="1" applyBorder="1" applyAlignment="1">
      <alignment horizontal="left"/>
    </xf>
    <xf numFmtId="0" fontId="21" fillId="0" borderId="56" xfId="0" applyFont="1" applyBorder="1" applyAlignment="1">
      <alignment horizontal="left"/>
    </xf>
    <xf numFmtId="0" fontId="32" fillId="0" borderId="57" xfId="0" applyFont="1" applyBorder="1" applyAlignment="1">
      <alignment horizontal="left"/>
    </xf>
    <xf numFmtId="0" fontId="9" fillId="0" borderId="57" xfId="0" applyFont="1" applyBorder="1"/>
    <xf numFmtId="0" fontId="26" fillId="2" borderId="57" xfId="0" applyFont="1" applyFill="1" applyBorder="1" applyAlignment="1"/>
    <xf numFmtId="177" fontId="26" fillId="2" borderId="57" xfId="0" applyNumberFormat="1" applyFont="1" applyFill="1" applyBorder="1"/>
    <xf numFmtId="0" fontId="21" fillId="0" borderId="7" xfId="9" applyFont="1" applyFill="1" applyBorder="1"/>
    <xf numFmtId="0" fontId="24" fillId="2" borderId="7" xfId="0" applyFont="1" applyFill="1" applyBorder="1" applyAlignment="1">
      <alignment horizontal="center"/>
    </xf>
    <xf numFmtId="0" fontId="24" fillId="2" borderId="77" xfId="0" applyFont="1" applyFill="1" applyBorder="1" applyAlignment="1">
      <alignment horizontal="center"/>
    </xf>
    <xf numFmtId="177" fontId="26" fillId="0" borderId="20" xfId="0" applyNumberFormat="1" applyFont="1" applyFill="1" applyBorder="1"/>
    <xf numFmtId="172" fontId="26" fillId="2" borderId="18" xfId="19" applyNumberFormat="1" applyFont="1" applyFill="1" applyBorder="1"/>
    <xf numFmtId="181" fontId="21" fillId="0" borderId="18" xfId="2" applyNumberFormat="1" applyFont="1" applyFill="1" applyBorder="1"/>
    <xf numFmtId="4" fontId="9" fillId="0" borderId="81" xfId="0" applyNumberFormat="1" applyFont="1" applyFill="1" applyBorder="1" applyAlignment="1"/>
    <xf numFmtId="0" fontId="9" fillId="0" borderId="81" xfId="0" applyFont="1" applyFill="1" applyBorder="1" applyAlignment="1">
      <alignment horizontal="center"/>
    </xf>
    <xf numFmtId="0" fontId="22" fillId="0" borderId="67" xfId="20" quotePrefix="1" applyFont="1" applyFill="1" applyBorder="1" applyAlignment="1">
      <alignment horizontal="left"/>
    </xf>
    <xf numFmtId="0" fontId="9" fillId="0" borderId="68" xfId="0" applyFont="1" applyFill="1" applyBorder="1" applyAlignment="1"/>
    <xf numFmtId="178" fontId="21" fillId="0" borderId="18" xfId="20" applyNumberFormat="1" applyFont="1" applyFill="1" applyBorder="1"/>
    <xf numFmtId="0" fontId="26" fillId="0" borderId="7" xfId="0" applyFont="1" applyFill="1" applyBorder="1" applyAlignment="1"/>
    <xf numFmtId="0" fontId="21" fillId="0" borderId="18" xfId="9" applyFont="1" applyFill="1" applyBorder="1" applyAlignment="1">
      <alignment horizontal="center"/>
    </xf>
    <xf numFmtId="0" fontId="26" fillId="0" borderId="18" xfId="0" applyFont="1" applyFill="1" applyBorder="1"/>
    <xf numFmtId="0" fontId="21" fillId="0" borderId="29" xfId="20" applyFont="1" applyFill="1" applyBorder="1"/>
    <xf numFmtId="0" fontId="21" fillId="0" borderId="29" xfId="6" applyFont="1" applyBorder="1"/>
    <xf numFmtId="0" fontId="21" fillId="0" borderId="48" xfId="6" applyFont="1" applyBorder="1"/>
    <xf numFmtId="0" fontId="22" fillId="0" borderId="67" xfId="6" applyFont="1" applyBorder="1" applyAlignment="1">
      <alignment horizontal="left"/>
    </xf>
    <xf numFmtId="3" fontId="21" fillId="0" borderId="18" xfId="6" applyNumberFormat="1" applyFont="1" applyBorder="1" applyAlignment="1">
      <alignment horizontal="center"/>
    </xf>
    <xf numFmtId="178" fontId="21" fillId="0" borderId="18" xfId="6" applyNumberFormat="1" applyFont="1" applyBorder="1"/>
    <xf numFmtId="3" fontId="21" fillId="0" borderId="31" xfId="6" applyNumberFormat="1" applyFont="1" applyBorder="1" applyAlignment="1">
      <alignment horizontal="center"/>
    </xf>
    <xf numFmtId="178" fontId="21" fillId="0" borderId="31" xfId="6" applyNumberFormat="1" applyFont="1" applyBorder="1"/>
    <xf numFmtId="0" fontId="21" fillId="0" borderId="48" xfId="6" applyFont="1" applyFill="1" applyBorder="1"/>
    <xf numFmtId="178" fontId="26" fillId="2" borderId="18" xfId="0" applyNumberFormat="1" applyFont="1" applyFill="1" applyBorder="1" applyAlignment="1">
      <alignment horizontal="center"/>
    </xf>
    <xf numFmtId="164" fontId="26" fillId="0" borderId="86" xfId="1" applyFont="1" applyFill="1" applyBorder="1"/>
    <xf numFmtId="3" fontId="21" fillId="0" borderId="18" xfId="20" applyNumberFormat="1" applyFont="1" applyFill="1" applyBorder="1"/>
    <xf numFmtId="178" fontId="26" fillId="0" borderId="18" xfId="0" applyNumberFormat="1" applyFont="1" applyFill="1" applyBorder="1" applyAlignment="1">
      <alignment horizontal="center"/>
    </xf>
    <xf numFmtId="0" fontId="19" fillId="0" borderId="4" xfId="0" applyFont="1" applyBorder="1" applyAlignment="1">
      <alignment horizontal="justify" vertical="center" wrapText="1"/>
    </xf>
    <xf numFmtId="0" fontId="19" fillId="0" borderId="0" xfId="0" applyFont="1" applyBorder="1" applyAlignment="1">
      <alignment horizontal="justify" vertical="center" wrapText="1"/>
    </xf>
    <xf numFmtId="0" fontId="19" fillId="0" borderId="5" xfId="0" applyFont="1" applyBorder="1" applyAlignment="1">
      <alignment horizontal="justify" vertical="center" wrapText="1"/>
    </xf>
    <xf numFmtId="0" fontId="26" fillId="2" borderId="7" xfId="0" applyFont="1" applyFill="1" applyBorder="1" applyAlignment="1"/>
    <xf numFmtId="0" fontId="24" fillId="2" borderId="65" xfId="0" applyFont="1" applyFill="1" applyBorder="1" applyAlignment="1">
      <alignment horizontal="center"/>
    </xf>
    <xf numFmtId="0" fontId="24" fillId="2" borderId="12" xfId="0" applyFont="1" applyFill="1" applyBorder="1" applyAlignment="1">
      <alignment horizontal="center" wrapText="1"/>
    </xf>
    <xf numFmtId="0" fontId="24" fillId="2" borderId="11" xfId="0" applyFont="1" applyFill="1" applyBorder="1" applyAlignment="1">
      <alignment horizontal="center"/>
    </xf>
    <xf numFmtId="3" fontId="21" fillId="0" borderId="6" xfId="6" applyNumberFormat="1" applyFont="1" applyFill="1" applyBorder="1" applyAlignment="1">
      <alignment horizontal="center"/>
    </xf>
    <xf numFmtId="3" fontId="21" fillId="0" borderId="8" xfId="6" applyNumberFormat="1" applyFont="1" applyFill="1" applyBorder="1" applyAlignment="1">
      <alignment horizontal="center"/>
    </xf>
    <xf numFmtId="0" fontId="21" fillId="0" borderId="7" xfId="6" applyFont="1" applyFill="1" applyBorder="1" applyAlignment="1">
      <alignment horizontal="left"/>
    </xf>
    <xf numFmtId="0" fontId="21" fillId="0" borderId="8" xfId="6" applyFont="1" applyFill="1" applyBorder="1" applyAlignment="1">
      <alignment horizontal="left"/>
    </xf>
    <xf numFmtId="0" fontId="26" fillId="2" borderId="6" xfId="0" applyFont="1" applyFill="1" applyBorder="1" applyAlignment="1"/>
    <xf numFmtId="0" fontId="26" fillId="2" borderId="8" xfId="0" applyFont="1" applyFill="1" applyBorder="1" applyAlignment="1"/>
    <xf numFmtId="0" fontId="19" fillId="2" borderId="64" xfId="0" applyFont="1" applyFill="1" applyBorder="1" applyAlignment="1">
      <alignment horizontal="center" vertical="center" wrapText="1"/>
    </xf>
    <xf numFmtId="0" fontId="9" fillId="2" borderId="67" xfId="0" applyFont="1" applyFill="1" applyBorder="1" applyAlignment="1">
      <alignment horizontal="center"/>
    </xf>
    <xf numFmtId="0" fontId="24" fillId="2" borderId="84" xfId="0" applyFont="1" applyFill="1" applyBorder="1" applyAlignment="1">
      <alignment horizontal="center"/>
    </xf>
    <xf numFmtId="0" fontId="9" fillId="0" borderId="77" xfId="0" applyFont="1" applyBorder="1" applyAlignment="1">
      <alignment horizontal="center"/>
    </xf>
    <xf numFmtId="0" fontId="26" fillId="0" borderId="57" xfId="0" applyFont="1" applyBorder="1" applyAlignment="1">
      <alignment horizontal="center"/>
    </xf>
    <xf numFmtId="0" fontId="9" fillId="0" borderId="77" xfId="0" applyFont="1" applyBorder="1" applyAlignment="1" applyProtection="1">
      <alignment horizontal="center"/>
      <protection locked="0"/>
    </xf>
    <xf numFmtId="0" fontId="19" fillId="2" borderId="0" xfId="0" applyFont="1" applyFill="1" applyBorder="1" applyAlignment="1">
      <alignment horizontal="center"/>
    </xf>
    <xf numFmtId="0" fontId="21" fillId="0" borderId="68" xfId="6" applyFont="1" applyFill="1" applyBorder="1" applyAlignment="1">
      <alignment horizontal="left"/>
    </xf>
    <xf numFmtId="0" fontId="21" fillId="0" borderId="29" xfId="20" applyFont="1" applyFill="1" applyBorder="1" applyAlignment="1">
      <alignment horizontal="left"/>
    </xf>
    <xf numFmtId="3" fontId="21" fillId="0" borderId="6" xfId="20" applyNumberFormat="1" applyFont="1" applyFill="1" applyBorder="1" applyAlignment="1">
      <alignment horizontal="center"/>
    </xf>
    <xf numFmtId="3" fontId="21" fillId="0" borderId="8" xfId="20" applyNumberFormat="1" applyFont="1" applyFill="1" applyBorder="1" applyAlignment="1">
      <alignment horizontal="center"/>
    </xf>
    <xf numFmtId="0" fontId="9" fillId="0" borderId="67" xfId="0" applyFont="1" applyFill="1" applyBorder="1" applyAlignment="1">
      <alignment horizontal="center"/>
    </xf>
    <xf numFmtId="0" fontId="25" fillId="0" borderId="29" xfId="20" applyFont="1" applyFill="1" applyBorder="1" applyAlignment="1">
      <alignment horizontal="left"/>
    </xf>
    <xf numFmtId="4" fontId="21" fillId="2" borderId="6" xfId="6" applyNumberFormat="1" applyFont="1" applyFill="1" applyBorder="1" applyAlignment="1">
      <alignment horizontal="center"/>
    </xf>
    <xf numFmtId="4" fontId="21" fillId="2" borderId="8" xfId="6" applyNumberFormat="1" applyFont="1" applyFill="1" applyBorder="1" applyAlignment="1">
      <alignment horizontal="center"/>
    </xf>
    <xf numFmtId="3" fontId="21" fillId="0" borderId="18" xfId="20" applyNumberFormat="1" applyFont="1" applyFill="1" applyBorder="1" applyAlignment="1">
      <alignment horizontal="center"/>
    </xf>
    <xf numFmtId="4" fontId="3" fillId="2" borderId="0" xfId="0" applyNumberFormat="1" applyFont="1" applyFill="1" applyAlignment="1">
      <alignment vertical="center"/>
    </xf>
    <xf numFmtId="42" fontId="20" fillId="2" borderId="0" xfId="11" applyNumberFormat="1" applyFont="1" applyFill="1" applyBorder="1" applyAlignment="1">
      <alignment vertical="center" wrapText="1"/>
    </xf>
    <xf numFmtId="174" fontId="3" fillId="2" borderId="0" xfId="11" applyNumberFormat="1" applyFont="1" applyFill="1" applyBorder="1" applyAlignment="1">
      <alignment vertical="center" wrapText="1"/>
    </xf>
    <xf numFmtId="169" fontId="3" fillId="2" borderId="0" xfId="0" applyNumberFormat="1" applyFont="1" applyFill="1" applyAlignment="1">
      <alignment vertical="center"/>
    </xf>
    <xf numFmtId="165" fontId="3" fillId="2" borderId="0" xfId="0" applyNumberFormat="1" applyFont="1" applyFill="1" applyAlignment="1">
      <alignment vertical="center"/>
    </xf>
    <xf numFmtId="166" fontId="3" fillId="2" borderId="48" xfId="0" applyNumberFormat="1" applyFont="1" applyFill="1" applyBorder="1" applyAlignment="1">
      <alignment horizontal="center" vertical="center"/>
    </xf>
    <xf numFmtId="168" fontId="15" fillId="2" borderId="20" xfId="0" applyNumberFormat="1" applyFont="1" applyFill="1" applyBorder="1" applyAlignment="1">
      <alignment vertical="center"/>
    </xf>
    <xf numFmtId="0" fontId="9" fillId="2" borderId="7" xfId="0" applyFont="1" applyFill="1" applyBorder="1"/>
    <xf numFmtId="168" fontId="3" fillId="2" borderId="53" xfId="0" applyNumberFormat="1" applyFont="1" applyFill="1" applyBorder="1" applyAlignment="1">
      <alignment horizontal="center" vertical="center" wrapText="1"/>
    </xf>
    <xf numFmtId="166" fontId="2" fillId="2" borderId="18" xfId="0" applyNumberFormat="1" applyFont="1" applyFill="1" applyBorder="1" applyAlignment="1">
      <alignment horizontal="center" vertical="center"/>
    </xf>
    <xf numFmtId="168" fontId="6" fillId="0" borderId="20" xfId="0" applyNumberFormat="1" applyFont="1" applyFill="1" applyBorder="1" applyAlignment="1">
      <alignment vertical="center"/>
    </xf>
    <xf numFmtId="0" fontId="3" fillId="0" borderId="0" xfId="0" applyFont="1" applyFill="1" applyAlignment="1">
      <alignment vertical="center"/>
    </xf>
    <xf numFmtId="165" fontId="3" fillId="0" borderId="0" xfId="0" applyNumberFormat="1" applyFont="1" applyFill="1" applyAlignment="1">
      <alignment vertical="center"/>
    </xf>
    <xf numFmtId="165" fontId="33" fillId="0" borderId="0" xfId="0" applyNumberFormat="1" applyFont="1" applyAlignment="1">
      <alignment vertical="center"/>
    </xf>
    <xf numFmtId="1" fontId="13" fillId="0" borderId="35" xfId="0" applyNumberFormat="1" applyFont="1" applyFill="1" applyBorder="1" applyAlignment="1">
      <alignment horizontal="center" vertical="center"/>
    </xf>
    <xf numFmtId="1" fontId="13" fillId="0" borderId="34" xfId="0" applyNumberFormat="1" applyFont="1" applyFill="1" applyBorder="1" applyAlignment="1">
      <alignment horizontal="center" vertical="center"/>
    </xf>
    <xf numFmtId="0" fontId="13" fillId="0" borderId="44" xfId="0" applyFont="1" applyFill="1" applyBorder="1" applyAlignment="1">
      <alignment horizontal="center" vertical="center" wrapText="1"/>
    </xf>
    <xf numFmtId="165" fontId="17" fillId="0" borderId="0" xfId="0" applyNumberFormat="1" applyFont="1" applyFill="1" applyBorder="1" applyAlignment="1">
      <alignment horizontal="center" vertical="center"/>
    </xf>
    <xf numFmtId="168" fontId="6" fillId="5" borderId="20" xfId="0" applyNumberFormat="1" applyFont="1" applyFill="1" applyBorder="1" applyAlignment="1">
      <alignment vertical="center"/>
    </xf>
    <xf numFmtId="1" fontId="13" fillId="0" borderId="44" xfId="0" applyNumberFormat="1" applyFont="1" applyFill="1" applyBorder="1" applyAlignment="1">
      <alignment horizontal="center" vertical="center"/>
    </xf>
    <xf numFmtId="1" fontId="3" fillId="0" borderId="44" xfId="0" applyNumberFormat="1" applyFont="1" applyFill="1" applyBorder="1" applyAlignment="1">
      <alignment horizontal="center" vertical="center"/>
    </xf>
    <xf numFmtId="1" fontId="13" fillId="0" borderId="26" xfId="0" applyNumberFormat="1" applyFont="1" applyFill="1" applyBorder="1" applyAlignment="1">
      <alignment horizontal="center" vertical="center"/>
    </xf>
    <xf numFmtId="0" fontId="13" fillId="0" borderId="34" xfId="0" applyNumberFormat="1" applyFont="1" applyFill="1" applyBorder="1" applyAlignment="1">
      <alignment horizontal="center" vertical="center"/>
    </xf>
    <xf numFmtId="0" fontId="3" fillId="0" borderId="34" xfId="0" applyFont="1" applyFill="1" applyBorder="1" applyAlignment="1">
      <alignment horizontal="center" vertical="center" wrapText="1"/>
    </xf>
    <xf numFmtId="0" fontId="13" fillId="0" borderId="26" xfId="0" applyFont="1" applyFill="1" applyBorder="1" applyAlignment="1">
      <alignment horizontal="center" vertical="center" wrapText="1"/>
    </xf>
    <xf numFmtId="169" fontId="3" fillId="2" borderId="18" xfId="0" applyNumberFormat="1" applyFont="1" applyFill="1" applyBorder="1" applyAlignment="1">
      <alignment horizontal="justify" vertical="center" wrapText="1"/>
    </xf>
    <xf numFmtId="178" fontId="26" fillId="0" borderId="7" xfId="0" applyNumberFormat="1" applyFont="1" applyFill="1" applyBorder="1"/>
    <xf numFmtId="0" fontId="2" fillId="2" borderId="4" xfId="0" applyFont="1" applyFill="1" applyBorder="1" applyAlignment="1">
      <alignment horizontal="center" vertical="center"/>
    </xf>
    <xf numFmtId="0" fontId="2" fillId="2" borderId="0" xfId="0" applyFont="1" applyFill="1" applyBorder="1" applyAlignment="1">
      <alignment horizontal="center" vertical="center"/>
    </xf>
    <xf numFmtId="0" fontId="3" fillId="2" borderId="0" xfId="0" applyFont="1" applyFill="1" applyBorder="1" applyAlignment="1">
      <alignment vertical="center"/>
    </xf>
    <xf numFmtId="0" fontId="3" fillId="2" borderId="5" xfId="0" applyFont="1" applyFill="1" applyBorder="1" applyAlignment="1">
      <alignment vertical="center"/>
    </xf>
    <xf numFmtId="0" fontId="2" fillId="2" borderId="0" xfId="0" applyFont="1" applyFill="1" applyBorder="1" applyAlignment="1">
      <alignment horizontal="center" vertical="center" wrapText="1"/>
    </xf>
    <xf numFmtId="165" fontId="12" fillId="2" borderId="57" xfId="4" applyFont="1" applyFill="1" applyBorder="1" applyAlignment="1">
      <alignment horizontal="right" vertical="center"/>
    </xf>
    <xf numFmtId="170" fontId="3" fillId="2" borderId="58" xfId="0" applyNumberFormat="1" applyFont="1" applyFill="1" applyBorder="1" applyAlignment="1">
      <alignment vertical="center"/>
    </xf>
    <xf numFmtId="168" fontId="17" fillId="2" borderId="20" xfId="0" applyNumberFormat="1" applyFont="1" applyFill="1" applyBorder="1" applyAlignment="1">
      <alignment vertical="center"/>
    </xf>
    <xf numFmtId="4" fontId="20" fillId="0" borderId="34" xfId="5" applyNumberFormat="1" applyFont="1" applyFill="1" applyBorder="1" applyAlignment="1" applyProtection="1">
      <alignment horizontal="right" vertical="center"/>
      <protection hidden="1"/>
    </xf>
    <xf numFmtId="4" fontId="3" fillId="4" borderId="37" xfId="0" applyNumberFormat="1" applyFont="1" applyFill="1" applyBorder="1" applyAlignment="1">
      <alignment horizontal="right" vertical="center"/>
    </xf>
    <xf numFmtId="4" fontId="20" fillId="0" borderId="35" xfId="5" applyNumberFormat="1" applyFont="1" applyFill="1" applyBorder="1" applyAlignment="1" applyProtection="1">
      <alignment horizontal="right" vertical="center"/>
      <protection hidden="1"/>
    </xf>
    <xf numFmtId="4" fontId="13" fillId="0" borderId="44" xfId="5" applyNumberFormat="1" applyFont="1" applyFill="1" applyBorder="1" applyAlignment="1" applyProtection="1">
      <alignment horizontal="right" vertical="center"/>
      <protection hidden="1"/>
    </xf>
    <xf numFmtId="164" fontId="34" fillId="3" borderId="52" xfId="0" applyNumberFormat="1" applyFont="1" applyFill="1" applyBorder="1" applyAlignment="1">
      <alignment vertical="center"/>
    </xf>
    <xf numFmtId="1" fontId="13" fillId="0" borderId="34" xfId="0" applyNumberFormat="1" applyFont="1" applyFill="1" applyBorder="1" applyAlignment="1">
      <alignment horizontal="justify" vertical="center" wrapText="1"/>
    </xf>
    <xf numFmtId="4" fontId="3" fillId="4" borderId="37" xfId="0" applyNumberFormat="1" applyFont="1" applyFill="1" applyBorder="1" applyAlignment="1">
      <alignment horizontal="justify" vertical="center"/>
    </xf>
    <xf numFmtId="1" fontId="13" fillId="0" borderId="35" xfId="0" applyNumberFormat="1" applyFont="1" applyFill="1" applyBorder="1" applyAlignment="1">
      <alignment horizontal="justify" vertical="center" wrapText="1"/>
    </xf>
    <xf numFmtId="167" fontId="2" fillId="0" borderId="15" xfId="10" applyFont="1" applyFill="1" applyBorder="1" applyAlignment="1">
      <alignment horizontal="center" vertical="center"/>
    </xf>
    <xf numFmtId="10" fontId="3" fillId="0" borderId="26" xfId="10" applyNumberFormat="1" applyFont="1" applyFill="1" applyBorder="1" applyAlignment="1">
      <alignment horizontal="center" vertical="center"/>
    </xf>
    <xf numFmtId="10" fontId="3" fillId="0" borderId="33" xfId="10" applyNumberFormat="1" applyFont="1" applyFill="1" applyBorder="1" applyAlignment="1">
      <alignment horizontal="center" vertical="center"/>
    </xf>
    <xf numFmtId="10" fontId="3" fillId="0" borderId="34" xfId="10" applyNumberFormat="1" applyFont="1" applyFill="1" applyBorder="1" applyAlignment="1">
      <alignment horizontal="center" vertical="center"/>
    </xf>
    <xf numFmtId="0" fontId="3" fillId="2" borderId="90" xfId="0" applyFont="1" applyFill="1" applyBorder="1" applyAlignment="1">
      <alignment vertical="center"/>
    </xf>
    <xf numFmtId="0" fontId="3" fillId="2" borderId="91" xfId="0" applyFont="1" applyFill="1" applyBorder="1" applyAlignment="1">
      <alignment horizontal="center" vertical="center"/>
    </xf>
    <xf numFmtId="0" fontId="3" fillId="2" borderId="91" xfId="0" applyFont="1" applyFill="1" applyBorder="1" applyAlignment="1">
      <alignment vertical="center"/>
    </xf>
    <xf numFmtId="166" fontId="3" fillId="2" borderId="91" xfId="0" applyNumberFormat="1" applyFont="1" applyFill="1" applyBorder="1" applyAlignment="1">
      <alignment vertical="center"/>
    </xf>
    <xf numFmtId="165" fontId="3" fillId="2" borderId="91" xfId="4" applyFont="1" applyFill="1" applyBorder="1" applyAlignment="1">
      <alignment vertical="center"/>
    </xf>
    <xf numFmtId="0" fontId="3" fillId="2" borderId="92" xfId="0" applyFont="1" applyFill="1" applyBorder="1" applyAlignment="1">
      <alignment vertical="center"/>
    </xf>
    <xf numFmtId="0" fontId="3" fillId="2" borderId="93" xfId="0" applyFont="1" applyFill="1" applyBorder="1" applyAlignment="1">
      <alignment vertical="center"/>
    </xf>
    <xf numFmtId="0" fontId="3" fillId="2" borderId="94" xfId="0" applyFont="1" applyFill="1" applyBorder="1" applyAlignment="1">
      <alignment vertical="center"/>
    </xf>
    <xf numFmtId="42" fontId="3" fillId="2" borderId="94" xfId="0" applyNumberFormat="1" applyFont="1" applyFill="1" applyBorder="1" applyAlignment="1">
      <alignment vertical="center"/>
    </xf>
    <xf numFmtId="0" fontId="3" fillId="2" borderId="93" xfId="0" applyFont="1" applyFill="1" applyBorder="1" applyAlignment="1">
      <alignment horizontal="justify" vertical="center" wrapText="1"/>
    </xf>
    <xf numFmtId="44" fontId="3" fillId="2" borderId="94" xfId="0" applyNumberFormat="1" applyFont="1" applyFill="1" applyBorder="1" applyAlignment="1">
      <alignment horizontal="justify" vertical="center" wrapText="1"/>
    </xf>
    <xf numFmtId="168" fontId="3" fillId="2" borderId="94" xfId="0" applyNumberFormat="1" applyFont="1" applyFill="1" applyBorder="1" applyAlignment="1">
      <alignment vertical="center"/>
    </xf>
    <xf numFmtId="0" fontId="3" fillId="2" borderId="93" xfId="0" applyFont="1" applyFill="1" applyBorder="1" applyAlignment="1">
      <alignment vertical="center" wrapText="1"/>
    </xf>
    <xf numFmtId="172" fontId="3" fillId="2" borderId="94" xfId="3" applyNumberFormat="1" applyFont="1" applyFill="1" applyBorder="1" applyAlignment="1">
      <alignment vertical="center"/>
    </xf>
    <xf numFmtId="0" fontId="3" fillId="0" borderId="94" xfId="0" applyFont="1" applyFill="1" applyBorder="1" applyAlignment="1">
      <alignment vertical="center"/>
    </xf>
    <xf numFmtId="4" fontId="3" fillId="2" borderId="94" xfId="0" applyNumberFormat="1" applyFont="1" applyFill="1" applyBorder="1" applyAlignment="1">
      <alignment vertical="center"/>
    </xf>
    <xf numFmtId="0" fontId="3" fillId="2" borderId="95" xfId="0" applyFont="1" applyFill="1" applyBorder="1" applyAlignment="1">
      <alignment vertical="center"/>
    </xf>
    <xf numFmtId="0" fontId="3" fillId="2" borderId="96" xfId="0" applyFont="1" applyFill="1" applyBorder="1" applyAlignment="1">
      <alignment horizontal="center" vertical="center"/>
    </xf>
    <xf numFmtId="0" fontId="3" fillId="2" borderId="96" xfId="0" applyFont="1" applyFill="1" applyBorder="1" applyAlignment="1">
      <alignment vertical="center"/>
    </xf>
    <xf numFmtId="166" fontId="3" fillId="2" borderId="96" xfId="0" applyNumberFormat="1" applyFont="1" applyFill="1" applyBorder="1" applyAlignment="1">
      <alignment vertical="center"/>
    </xf>
    <xf numFmtId="165" fontId="3" fillId="2" borderId="96" xfId="4" applyFont="1" applyFill="1" applyBorder="1" applyAlignment="1">
      <alignment vertical="center"/>
    </xf>
    <xf numFmtId="0" fontId="3" fillId="2" borderId="97" xfId="0" applyFont="1" applyFill="1" applyBorder="1" applyAlignment="1">
      <alignment vertical="center"/>
    </xf>
    <xf numFmtId="10" fontId="3" fillId="0" borderId="40" xfId="10" applyNumberFormat="1" applyFont="1" applyFill="1" applyBorder="1" applyAlignment="1">
      <alignment horizontal="center" vertical="center"/>
    </xf>
    <xf numFmtId="0" fontId="19" fillId="0" borderId="4" xfId="0" applyFont="1" applyBorder="1" applyAlignment="1">
      <alignment horizontal="justify" vertical="center" wrapText="1"/>
    </xf>
    <xf numFmtId="0" fontId="19" fillId="0" borderId="0" xfId="0" applyFont="1" applyBorder="1" applyAlignment="1">
      <alignment horizontal="justify" vertical="center" wrapText="1"/>
    </xf>
    <xf numFmtId="0" fontId="19" fillId="0" borderId="5" xfId="0" applyFont="1" applyBorder="1" applyAlignment="1">
      <alignment horizontal="justify" vertical="center" wrapText="1"/>
    </xf>
    <xf numFmtId="0" fontId="24" fillId="2" borderId="65" xfId="0" applyFont="1" applyFill="1" applyBorder="1" applyAlignment="1">
      <alignment horizontal="center"/>
    </xf>
    <xf numFmtId="0" fontId="24" fillId="2" borderId="12" xfId="0" applyFont="1" applyFill="1" applyBorder="1" applyAlignment="1">
      <alignment horizontal="center" wrapText="1"/>
    </xf>
    <xf numFmtId="0" fontId="21" fillId="0" borderId="7" xfId="6" applyFont="1" applyFill="1" applyBorder="1" applyAlignment="1">
      <alignment horizontal="left"/>
    </xf>
    <xf numFmtId="0" fontId="24" fillId="2" borderId="11" xfId="0" applyFont="1" applyFill="1" applyBorder="1" applyAlignment="1">
      <alignment horizontal="center"/>
    </xf>
    <xf numFmtId="0" fontId="21" fillId="0" borderId="8" xfId="6" applyFont="1" applyFill="1" applyBorder="1" applyAlignment="1">
      <alignment horizontal="left"/>
    </xf>
    <xf numFmtId="0" fontId="26" fillId="2" borderId="6" xfId="0" applyFont="1" applyFill="1" applyBorder="1" applyAlignment="1"/>
    <xf numFmtId="0" fontId="26" fillId="2" borderId="8" xfId="0" applyFont="1" applyFill="1" applyBorder="1" applyAlignment="1"/>
    <xf numFmtId="0" fontId="19" fillId="2" borderId="64" xfId="0" applyFont="1" applyFill="1" applyBorder="1" applyAlignment="1">
      <alignment horizontal="center" vertical="center" wrapText="1"/>
    </xf>
    <xf numFmtId="0" fontId="9" fillId="0" borderId="77" xfId="0" applyFont="1" applyBorder="1" applyAlignment="1" applyProtection="1">
      <alignment horizontal="center"/>
      <protection locked="0"/>
    </xf>
    <xf numFmtId="0" fontId="9" fillId="0" borderId="77" xfId="0" applyFont="1" applyBorder="1" applyAlignment="1">
      <alignment horizontal="center"/>
    </xf>
    <xf numFmtId="0" fontId="26" fillId="0" borderId="57" xfId="0" applyFont="1" applyBorder="1" applyAlignment="1">
      <alignment horizontal="center"/>
    </xf>
    <xf numFmtId="0" fontId="19" fillId="2" borderId="0" xfId="0" applyFont="1" applyFill="1" applyBorder="1" applyAlignment="1">
      <alignment horizontal="center"/>
    </xf>
    <xf numFmtId="0" fontId="9" fillId="0" borderId="67" xfId="0" applyFont="1" applyFill="1" applyBorder="1" applyAlignment="1">
      <alignment horizontal="center"/>
    </xf>
    <xf numFmtId="0" fontId="21" fillId="0" borderId="29" xfId="20" applyFont="1" applyFill="1" applyBorder="1" applyAlignment="1">
      <alignment horizontal="left"/>
    </xf>
    <xf numFmtId="3" fontId="21" fillId="0" borderId="6" xfId="20" applyNumberFormat="1" applyFont="1" applyFill="1" applyBorder="1" applyAlignment="1">
      <alignment horizontal="center"/>
    </xf>
    <xf numFmtId="3" fontId="21" fillId="0" borderId="8" xfId="20" applyNumberFormat="1" applyFont="1" applyFill="1" applyBorder="1" applyAlignment="1">
      <alignment horizontal="center"/>
    </xf>
    <xf numFmtId="3" fontId="21" fillId="0" borderId="18" xfId="20" applyNumberFormat="1" applyFont="1" applyFill="1" applyBorder="1" applyAlignment="1">
      <alignment horizontal="center"/>
    </xf>
    <xf numFmtId="183" fontId="3" fillId="2" borderId="0" xfId="3" applyNumberFormat="1" applyFont="1" applyFill="1" applyAlignment="1">
      <alignment vertical="center"/>
    </xf>
    <xf numFmtId="0" fontId="26" fillId="2" borderId="7" xfId="0" applyFont="1" applyFill="1" applyBorder="1"/>
    <xf numFmtId="165" fontId="14" fillId="5" borderId="17" xfId="4" applyFont="1" applyFill="1" applyBorder="1" applyAlignment="1">
      <alignment horizontal="center" vertical="center"/>
    </xf>
    <xf numFmtId="0" fontId="2" fillId="2" borderId="4" xfId="0" applyFont="1" applyFill="1" applyBorder="1" applyAlignment="1">
      <alignment horizontal="center" vertical="center"/>
    </xf>
    <xf numFmtId="0" fontId="2" fillId="2" borderId="0" xfId="0" applyFont="1" applyFill="1" applyBorder="1" applyAlignment="1">
      <alignment horizontal="center" vertical="center"/>
    </xf>
    <xf numFmtId="0" fontId="3" fillId="2" borderId="0" xfId="0" applyFont="1" applyFill="1" applyBorder="1" applyAlignment="1">
      <alignment vertical="center"/>
    </xf>
    <xf numFmtId="0" fontId="3" fillId="2" borderId="5" xfId="0" applyFont="1" applyFill="1" applyBorder="1" applyAlignment="1">
      <alignment vertical="center"/>
    </xf>
    <xf numFmtId="0" fontId="3" fillId="2" borderId="0" xfId="0" applyFont="1" applyFill="1" applyAlignment="1">
      <alignment vertical="center"/>
    </xf>
    <xf numFmtId="0" fontId="9" fillId="0" borderId="77" xfId="0" applyFont="1" applyBorder="1" applyAlignment="1" applyProtection="1">
      <alignment horizontal="center"/>
      <protection locked="0"/>
    </xf>
    <xf numFmtId="0" fontId="9" fillId="0" borderId="77" xfId="0" applyFont="1" applyBorder="1" applyAlignment="1">
      <alignment horizontal="center"/>
    </xf>
    <xf numFmtId="0" fontId="26" fillId="0" borderId="57" xfId="0" applyFont="1" applyBorder="1" applyAlignment="1">
      <alignment horizontal="center"/>
    </xf>
    <xf numFmtId="0" fontId="19" fillId="2" borderId="0" xfId="0" applyFont="1" applyFill="1" applyBorder="1" applyAlignment="1">
      <alignment horizontal="center"/>
    </xf>
    <xf numFmtId="0" fontId="19" fillId="2" borderId="64" xfId="0" applyFont="1" applyFill="1" applyBorder="1" applyAlignment="1">
      <alignment horizontal="center" vertical="center" wrapText="1"/>
    </xf>
    <xf numFmtId="0" fontId="9" fillId="2" borderId="67" xfId="0" applyFont="1" applyFill="1" applyBorder="1" applyAlignment="1">
      <alignment horizontal="center"/>
    </xf>
    <xf numFmtId="0" fontId="24" fillId="2" borderId="65" xfId="0" applyFont="1" applyFill="1" applyBorder="1" applyAlignment="1">
      <alignment horizontal="center"/>
    </xf>
    <xf numFmtId="0" fontId="24" fillId="2" borderId="84" xfId="0" applyFont="1" applyFill="1" applyBorder="1" applyAlignment="1">
      <alignment horizontal="center"/>
    </xf>
    <xf numFmtId="0" fontId="24" fillId="2" borderId="11" xfId="0" applyFont="1" applyFill="1" applyBorder="1" applyAlignment="1">
      <alignment horizontal="center"/>
    </xf>
    <xf numFmtId="0" fontId="24" fillId="2" borderId="12" xfId="0" applyFont="1" applyFill="1" applyBorder="1" applyAlignment="1">
      <alignment horizontal="center" wrapText="1"/>
    </xf>
    <xf numFmtId="0" fontId="19" fillId="0" borderId="4" xfId="0" applyFont="1" applyBorder="1" applyAlignment="1">
      <alignment horizontal="justify" vertical="center" wrapText="1"/>
    </xf>
    <xf numFmtId="0" fontId="19" fillId="0" borderId="0" xfId="0" applyFont="1" applyBorder="1" applyAlignment="1">
      <alignment horizontal="justify" vertical="center" wrapText="1"/>
    </xf>
    <xf numFmtId="0" fontId="19" fillId="0" borderId="5" xfId="0" applyFont="1" applyBorder="1" applyAlignment="1">
      <alignment horizontal="justify" vertical="center" wrapText="1"/>
    </xf>
    <xf numFmtId="0" fontId="26" fillId="2" borderId="7" xfId="0" applyFont="1" applyFill="1" applyBorder="1" applyAlignment="1"/>
    <xf numFmtId="4" fontId="21" fillId="2" borderId="6" xfId="6" applyNumberFormat="1" applyFont="1" applyFill="1" applyBorder="1" applyAlignment="1">
      <alignment horizontal="center"/>
    </xf>
    <xf numFmtId="4" fontId="21" fillId="2" borderId="8" xfId="6" applyNumberFormat="1" applyFont="1" applyFill="1" applyBorder="1" applyAlignment="1">
      <alignment horizontal="center"/>
    </xf>
    <xf numFmtId="0" fontId="26" fillId="2" borderId="7" xfId="0" applyFont="1" applyFill="1" applyBorder="1"/>
    <xf numFmtId="0" fontId="26" fillId="2" borderId="18" xfId="0" applyFont="1" applyFill="1" applyBorder="1"/>
    <xf numFmtId="1" fontId="3" fillId="0" borderId="26" xfId="0" applyNumberFormat="1" applyFont="1" applyFill="1" applyBorder="1" applyAlignment="1">
      <alignment horizontal="center" vertical="center"/>
    </xf>
    <xf numFmtId="4" fontId="13" fillId="0" borderId="26" xfId="5" applyNumberFormat="1" applyFont="1" applyFill="1" applyBorder="1" applyAlignment="1" applyProtection="1">
      <alignment horizontal="right" vertical="center"/>
      <protection hidden="1"/>
    </xf>
    <xf numFmtId="168" fontId="3" fillId="2" borderId="26" xfId="0" applyNumberFormat="1" applyFont="1" applyFill="1" applyBorder="1" applyAlignment="1">
      <alignment horizontal="center" vertical="center" wrapText="1"/>
    </xf>
    <xf numFmtId="168" fontId="3" fillId="2" borderId="27" xfId="0" applyNumberFormat="1" applyFont="1" applyFill="1" applyBorder="1" applyAlignment="1">
      <alignment horizontal="center" vertical="center" wrapText="1"/>
    </xf>
    <xf numFmtId="0" fontId="3" fillId="0" borderId="39" xfId="0"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43" xfId="0" applyFont="1" applyFill="1" applyBorder="1" applyAlignment="1">
      <alignment horizontal="center" vertical="center" wrapText="1"/>
    </xf>
    <xf numFmtId="0" fontId="3" fillId="0" borderId="45" xfId="0" applyFont="1" applyFill="1" applyBorder="1" applyAlignment="1">
      <alignment horizontal="center" vertical="center" wrapText="1"/>
    </xf>
    <xf numFmtId="0" fontId="4" fillId="2" borderId="4" xfId="0" applyFont="1" applyFill="1" applyBorder="1" applyAlignment="1">
      <alignment horizontal="center" vertical="center"/>
    </xf>
    <xf numFmtId="0" fontId="4" fillId="2" borderId="0" xfId="0" applyFont="1" applyFill="1" applyBorder="1" applyAlignment="1">
      <alignment horizontal="center" vertical="center"/>
    </xf>
    <xf numFmtId="0" fontId="5" fillId="2" borderId="0" xfId="0" applyFont="1" applyFill="1" applyBorder="1" applyAlignment="1">
      <alignment vertical="center"/>
    </xf>
    <xf numFmtId="0" fontId="5" fillId="2" borderId="5" xfId="0" applyFont="1" applyFill="1" applyBorder="1" applyAlignment="1">
      <alignment vertical="center"/>
    </xf>
    <xf numFmtId="0" fontId="6" fillId="2" borderId="4" xfId="0" applyFont="1" applyFill="1" applyBorder="1" applyAlignment="1">
      <alignment horizontal="center" vertical="center"/>
    </xf>
    <xf numFmtId="0" fontId="6" fillId="2" borderId="0" xfId="0" applyFont="1" applyFill="1" applyBorder="1" applyAlignment="1">
      <alignment horizontal="center" vertical="center"/>
    </xf>
    <xf numFmtId="0" fontId="7" fillId="2" borderId="0" xfId="0" applyFont="1" applyFill="1" applyBorder="1" applyAlignment="1">
      <alignment vertical="center"/>
    </xf>
    <xf numFmtId="0" fontId="7" fillId="2" borderId="5" xfId="0" applyFont="1" applyFill="1" applyBorder="1" applyAlignment="1">
      <alignment vertical="center"/>
    </xf>
    <xf numFmtId="0" fontId="8" fillId="2" borderId="30" xfId="0" applyFont="1" applyFill="1" applyBorder="1" applyAlignment="1">
      <alignment horizontal="center" vertical="center"/>
    </xf>
    <xf numFmtId="0" fontId="8" fillId="2" borderId="27" xfId="0" applyFont="1" applyFill="1" applyBorder="1" applyAlignment="1">
      <alignment horizontal="center" vertical="center"/>
    </xf>
    <xf numFmtId="0" fontId="8" fillId="2" borderId="32" xfId="0" applyFont="1" applyFill="1" applyBorder="1" applyAlignment="1">
      <alignment horizontal="center" vertical="center"/>
    </xf>
    <xf numFmtId="0" fontId="2" fillId="3" borderId="55" xfId="0" applyFont="1" applyFill="1" applyBorder="1" applyAlignment="1">
      <alignment horizontal="right" vertical="center" wrapText="1"/>
    </xf>
    <xf numFmtId="0" fontId="2" fillId="3" borderId="37" xfId="0" applyFont="1" applyFill="1" applyBorder="1" applyAlignment="1">
      <alignment horizontal="right" vertical="center" wrapText="1"/>
    </xf>
    <xf numFmtId="0" fontId="2" fillId="3" borderId="50" xfId="0" applyFont="1" applyFill="1" applyBorder="1" applyAlignment="1">
      <alignment horizontal="right" vertical="center" wrapText="1"/>
    </xf>
    <xf numFmtId="166" fontId="8" fillId="2" borderId="10" xfId="0" applyNumberFormat="1" applyFont="1" applyFill="1" applyBorder="1" applyAlignment="1">
      <alignment horizontal="center" vertical="center" wrapText="1"/>
    </xf>
    <xf numFmtId="166" fontId="8" fillId="2" borderId="17" xfId="0" applyNumberFormat="1" applyFont="1" applyFill="1" applyBorder="1" applyAlignment="1">
      <alignment horizontal="center" vertical="center" wrapText="1"/>
    </xf>
    <xf numFmtId="166" fontId="8" fillId="2" borderId="22" xfId="0" applyNumberFormat="1" applyFont="1" applyFill="1" applyBorder="1" applyAlignment="1">
      <alignment horizontal="center" vertical="center" wrapText="1"/>
    </xf>
    <xf numFmtId="0" fontId="2" fillId="3" borderId="29" xfId="0" applyFont="1" applyFill="1" applyBorder="1" applyAlignment="1">
      <alignment horizontal="center" vertical="center"/>
    </xf>
    <xf numFmtId="0" fontId="2" fillId="3" borderId="7" xfId="0" applyFont="1" applyFill="1" applyBorder="1" applyAlignment="1">
      <alignment horizontal="center" vertical="center"/>
    </xf>
    <xf numFmtId="0" fontId="3" fillId="3" borderId="7" xfId="0" applyFont="1" applyFill="1" applyBorder="1" applyAlignment="1">
      <alignment vertical="center"/>
    </xf>
    <xf numFmtId="0" fontId="3" fillId="3" borderId="28" xfId="0" applyFont="1" applyFill="1" applyBorder="1" applyAlignment="1">
      <alignment vertical="center"/>
    </xf>
    <xf numFmtId="0" fontId="2" fillId="3" borderId="4"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3" fillId="3" borderId="0" xfId="0" applyFont="1" applyFill="1" applyBorder="1" applyAlignment="1">
      <alignment vertical="center" wrapText="1"/>
    </xf>
    <xf numFmtId="0" fontId="3" fillId="3" borderId="5" xfId="0" applyFont="1" applyFill="1" applyBorder="1" applyAlignment="1">
      <alignment vertical="center" wrapText="1"/>
    </xf>
    <xf numFmtId="0" fontId="8" fillId="2" borderId="9"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22" xfId="0"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0" xfId="0" applyFont="1" applyFill="1" applyBorder="1" applyAlignment="1">
      <alignment horizontal="center" vertical="center"/>
    </xf>
    <xf numFmtId="0" fontId="3" fillId="2" borderId="0" xfId="0" applyFont="1" applyFill="1" applyBorder="1" applyAlignment="1">
      <alignment vertical="center"/>
    </xf>
    <xf numFmtId="0" fontId="3" fillId="2" borderId="5" xfId="0" applyFont="1" applyFill="1" applyBorder="1" applyAlignment="1">
      <alignment vertical="center"/>
    </xf>
    <xf numFmtId="0" fontId="2" fillId="5" borderId="4" xfId="0" applyFont="1" applyFill="1" applyBorder="1" applyAlignment="1">
      <alignment horizontal="center" vertical="center"/>
    </xf>
    <xf numFmtId="0" fontId="2" fillId="5" borderId="0" xfId="0" applyFont="1" applyFill="1" applyBorder="1" applyAlignment="1">
      <alignment horizontal="center" vertical="center"/>
    </xf>
    <xf numFmtId="0" fontId="3" fillId="5" borderId="0" xfId="0" applyFont="1" applyFill="1" applyBorder="1" applyAlignment="1">
      <alignment vertical="center"/>
    </xf>
    <xf numFmtId="0" fontId="3" fillId="5" borderId="5" xfId="0" applyFont="1" applyFill="1" applyBorder="1" applyAlignment="1">
      <alignment vertical="center"/>
    </xf>
    <xf numFmtId="0" fontId="2" fillId="0" borderId="4"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vertical="center"/>
    </xf>
    <xf numFmtId="0" fontId="3" fillId="0" borderId="5" xfId="0" applyFont="1" applyFill="1" applyBorder="1" applyAlignment="1">
      <alignment vertical="center"/>
    </xf>
    <xf numFmtId="0" fontId="34" fillId="3" borderId="36" xfId="7" applyFont="1" applyFill="1" applyBorder="1" applyAlignment="1">
      <alignment horizontal="justify" vertical="center" wrapText="1"/>
    </xf>
    <xf numFmtId="0" fontId="34" fillId="3" borderId="37" xfId="7" applyFont="1" applyFill="1" applyBorder="1" applyAlignment="1">
      <alignment horizontal="justify" vertical="center" wrapText="1"/>
    </xf>
    <xf numFmtId="0" fontId="34" fillId="3" borderId="50" xfId="7" applyFont="1" applyFill="1" applyBorder="1" applyAlignment="1">
      <alignment horizontal="justify" vertical="center" wrapText="1"/>
    </xf>
    <xf numFmtId="0" fontId="13" fillId="0" borderId="87" xfId="9" applyNumberFormat="1" applyFont="1" applyFill="1" applyBorder="1" applyAlignment="1">
      <alignment horizontal="justify" vertical="center" wrapText="1"/>
    </xf>
    <xf numFmtId="0" fontId="13" fillId="0" borderId="77" xfId="9" applyNumberFormat="1" applyFont="1" applyFill="1" applyBorder="1" applyAlignment="1">
      <alignment horizontal="justify" vertical="center" wrapText="1"/>
    </xf>
    <xf numFmtId="0" fontId="13" fillId="0" borderId="78" xfId="9" applyNumberFormat="1" applyFont="1" applyFill="1" applyBorder="1" applyAlignment="1">
      <alignment horizontal="justify" vertical="center" wrapText="1"/>
    </xf>
    <xf numFmtId="3" fontId="2" fillId="0" borderId="64" xfId="0" applyNumberFormat="1" applyFont="1" applyFill="1" applyBorder="1" applyAlignment="1">
      <alignment horizontal="center" vertical="center" wrapText="1"/>
    </xf>
    <xf numFmtId="3" fontId="2" fillId="0" borderId="65" xfId="0" applyNumberFormat="1" applyFont="1" applyFill="1" applyBorder="1" applyAlignment="1">
      <alignment horizontal="center" vertical="center" wrapText="1"/>
    </xf>
    <xf numFmtId="3" fontId="2" fillId="0" borderId="12" xfId="0" applyNumberFormat="1" applyFont="1" applyFill="1" applyBorder="1" applyAlignment="1">
      <alignment horizontal="center" vertical="center" wrapText="1"/>
    </xf>
    <xf numFmtId="0" fontId="8" fillId="2" borderId="13"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17" xfId="0" applyFont="1" applyFill="1" applyBorder="1" applyAlignment="1">
      <alignment horizontal="center" vertical="center"/>
    </xf>
    <xf numFmtId="0" fontId="8" fillId="2" borderId="22" xfId="0" applyFont="1" applyFill="1" applyBorder="1" applyAlignment="1">
      <alignment horizontal="center" vertical="center"/>
    </xf>
    <xf numFmtId="0" fontId="15" fillId="3" borderId="55" xfId="0" applyFont="1" applyFill="1" applyBorder="1" applyAlignment="1">
      <alignment horizontal="right" vertical="center" wrapText="1"/>
    </xf>
    <xf numFmtId="0" fontId="15" fillId="3" borderId="37" xfId="0" applyFont="1" applyFill="1" applyBorder="1" applyAlignment="1">
      <alignment horizontal="right" vertical="center" wrapText="1"/>
    </xf>
    <xf numFmtId="0" fontId="15" fillId="3" borderId="50" xfId="0" applyFont="1" applyFill="1" applyBorder="1" applyAlignment="1">
      <alignment horizontal="right" vertical="center" wrapText="1"/>
    </xf>
    <xf numFmtId="165" fontId="8" fillId="2" borderId="10" xfId="4" applyFont="1" applyFill="1" applyBorder="1" applyAlignment="1">
      <alignment horizontal="center" vertical="center"/>
    </xf>
    <xf numFmtId="165" fontId="8" fillId="2" borderId="17" xfId="4" applyFont="1" applyFill="1" applyBorder="1" applyAlignment="1">
      <alignment horizontal="center" vertical="center"/>
    </xf>
    <xf numFmtId="165" fontId="8" fillId="2" borderId="22" xfId="4" applyFont="1" applyFill="1" applyBorder="1" applyAlignment="1">
      <alignment horizontal="center" vertical="center"/>
    </xf>
    <xf numFmtId="0" fontId="11" fillId="2" borderId="17"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3" fillId="2" borderId="7" xfId="0" applyFont="1" applyFill="1" applyBorder="1" applyAlignment="1">
      <alignment horizontal="right" vertical="center" wrapText="1"/>
    </xf>
    <xf numFmtId="0" fontId="3" fillId="2" borderId="8" xfId="0" applyFont="1" applyFill="1" applyBorder="1" applyAlignment="1">
      <alignment horizontal="right" vertical="center" wrapText="1"/>
    </xf>
    <xf numFmtId="0" fontId="2" fillId="2" borderId="6" xfId="0" applyFont="1" applyFill="1" applyBorder="1" applyAlignment="1">
      <alignment horizontal="right" vertical="center" wrapText="1"/>
    </xf>
    <xf numFmtId="0" fontId="2" fillId="2" borderId="7" xfId="0" applyFont="1" applyFill="1" applyBorder="1" applyAlignment="1">
      <alignment horizontal="right" vertical="center" wrapText="1"/>
    </xf>
    <xf numFmtId="0" fontId="2" fillId="2" borderId="8" xfId="0" applyFont="1" applyFill="1" applyBorder="1" applyAlignment="1">
      <alignment horizontal="right" vertical="center" wrapText="1"/>
    </xf>
    <xf numFmtId="0" fontId="3" fillId="2" borderId="6" xfId="0" applyFont="1" applyFill="1" applyBorder="1" applyAlignment="1">
      <alignment horizontal="right" vertical="center" wrapText="1"/>
    </xf>
    <xf numFmtId="0" fontId="13" fillId="0" borderId="29" xfId="9" applyNumberFormat="1" applyFont="1" applyFill="1" applyBorder="1" applyAlignment="1">
      <alignment horizontal="justify" vertical="center" wrapText="1"/>
    </xf>
    <xf numFmtId="0" fontId="13" fillId="0" borderId="7" xfId="9" applyNumberFormat="1" applyFont="1" applyFill="1" applyBorder="1" applyAlignment="1">
      <alignment horizontal="justify" vertical="center" wrapText="1"/>
    </xf>
    <xf numFmtId="0" fontId="13" fillId="0" borderId="28" xfId="9" applyNumberFormat="1" applyFont="1" applyFill="1" applyBorder="1" applyAlignment="1">
      <alignment horizontal="justify" vertical="center" wrapText="1"/>
    </xf>
    <xf numFmtId="3" fontId="2" fillId="0" borderId="73" xfId="0" applyNumberFormat="1" applyFont="1" applyFill="1" applyBorder="1" applyAlignment="1">
      <alignment horizontal="center" vertical="center"/>
    </xf>
    <xf numFmtId="3" fontId="2" fillId="0" borderId="70" xfId="0" applyNumberFormat="1" applyFont="1" applyFill="1" applyBorder="1" applyAlignment="1">
      <alignment horizontal="center" vertical="center"/>
    </xf>
    <xf numFmtId="0" fontId="13" fillId="0" borderId="56" xfId="9" applyNumberFormat="1" applyFont="1" applyFill="1" applyBorder="1" applyAlignment="1">
      <alignment horizontal="left" vertical="center" wrapText="1"/>
    </xf>
    <xf numFmtId="0" fontId="13" fillId="0" borderId="57" xfId="9" applyNumberFormat="1" applyFont="1" applyFill="1" applyBorder="1" applyAlignment="1">
      <alignment horizontal="left" vertical="center" wrapText="1"/>
    </xf>
    <xf numFmtId="0" fontId="13" fillId="0" borderId="58" xfId="9" applyNumberFormat="1" applyFont="1" applyFill="1" applyBorder="1" applyAlignment="1">
      <alignment horizontal="left" vertical="center" wrapText="1"/>
    </xf>
    <xf numFmtId="0" fontId="2" fillId="2" borderId="36" xfId="0" applyFont="1" applyFill="1" applyBorder="1" applyAlignment="1">
      <alignment horizontal="justify" vertical="center" wrapText="1"/>
    </xf>
    <xf numFmtId="0" fontId="2" fillId="2" borderId="50" xfId="0" applyFont="1" applyFill="1" applyBorder="1" applyAlignment="1">
      <alignment horizontal="justify" vertical="center" wrapText="1"/>
    </xf>
    <xf numFmtId="0" fontId="2" fillId="2" borderId="55" xfId="0" applyFont="1" applyFill="1" applyBorder="1" applyAlignment="1">
      <alignment horizontal="justify" vertical="center"/>
    </xf>
    <xf numFmtId="0" fontId="2" fillId="2" borderId="37" xfId="0" applyFont="1" applyFill="1" applyBorder="1" applyAlignment="1">
      <alignment horizontal="justify" vertical="center"/>
    </xf>
    <xf numFmtId="0" fontId="2" fillId="2" borderId="38" xfId="0" applyFont="1" applyFill="1" applyBorder="1" applyAlignment="1">
      <alignment horizontal="justify" vertical="center"/>
    </xf>
    <xf numFmtId="3" fontId="3" fillId="0" borderId="88" xfId="0" applyNumberFormat="1" applyFont="1" applyFill="1" applyBorder="1" applyAlignment="1">
      <alignment horizontal="center" vertical="center"/>
    </xf>
    <xf numFmtId="3" fontId="3" fillId="0" borderId="89" xfId="0" applyNumberFormat="1" applyFont="1" applyFill="1" applyBorder="1" applyAlignment="1">
      <alignment horizontal="center" vertical="center"/>
    </xf>
    <xf numFmtId="0" fontId="27" fillId="0" borderId="29" xfId="9" applyNumberFormat="1" applyFont="1" applyFill="1" applyBorder="1" applyAlignment="1">
      <alignment horizontal="justify" vertical="center" wrapText="1"/>
    </xf>
    <xf numFmtId="0" fontId="27" fillId="0" borderId="7" xfId="9" applyNumberFormat="1" applyFont="1" applyFill="1" applyBorder="1" applyAlignment="1">
      <alignment horizontal="justify" vertical="center" wrapText="1"/>
    </xf>
    <xf numFmtId="0" fontId="27" fillId="0" borderId="28" xfId="9" applyNumberFormat="1" applyFont="1" applyFill="1" applyBorder="1" applyAlignment="1">
      <alignment horizontal="justify" vertical="center" wrapText="1"/>
    </xf>
    <xf numFmtId="0" fontId="3" fillId="0" borderId="72" xfId="0" applyFont="1" applyFill="1" applyBorder="1" applyAlignment="1">
      <alignment horizontal="center" vertical="center"/>
    </xf>
    <xf numFmtId="0" fontId="3" fillId="0" borderId="47" xfId="0" applyFont="1" applyFill="1" applyBorder="1" applyAlignment="1">
      <alignment horizontal="center" vertical="center"/>
    </xf>
    <xf numFmtId="3" fontId="3" fillId="0" borderId="72" xfId="0" applyNumberFormat="1" applyFont="1" applyFill="1" applyBorder="1" applyAlignment="1">
      <alignment horizontal="center" vertical="center"/>
    </xf>
    <xf numFmtId="3" fontId="3" fillId="0" borderId="47" xfId="0" applyNumberFormat="1" applyFont="1" applyFill="1" applyBorder="1" applyAlignment="1">
      <alignment horizontal="center" vertical="center"/>
    </xf>
    <xf numFmtId="0" fontId="19" fillId="2" borderId="24" xfId="0" applyFont="1" applyFill="1" applyBorder="1" applyAlignment="1">
      <alignment horizontal="center"/>
    </xf>
    <xf numFmtId="0" fontId="19" fillId="2" borderId="57" xfId="0" applyFont="1" applyFill="1" applyBorder="1" applyAlignment="1">
      <alignment horizontal="center"/>
    </xf>
    <xf numFmtId="0" fontId="19" fillId="2" borderId="74" xfId="0" applyFont="1" applyFill="1" applyBorder="1" applyAlignment="1">
      <alignment horizontal="center"/>
    </xf>
    <xf numFmtId="0" fontId="19" fillId="0" borderId="4" xfId="0" applyFont="1" applyFill="1" applyBorder="1" applyAlignment="1">
      <alignment horizontal="right" vertical="center"/>
    </xf>
    <xf numFmtId="0" fontId="19" fillId="0" borderId="0" xfId="0" applyFont="1" applyFill="1" applyBorder="1" applyAlignment="1">
      <alignment horizontal="right" vertical="center"/>
    </xf>
    <xf numFmtId="0" fontId="19" fillId="0" borderId="0" xfId="0" applyFont="1" applyFill="1" applyBorder="1" applyAlignment="1">
      <alignment horizontal="center" vertical="center"/>
    </xf>
    <xf numFmtId="0" fontId="9" fillId="0" borderId="9" xfId="0" applyFont="1" applyBorder="1" applyAlignment="1">
      <alignment horizontal="center"/>
    </xf>
    <xf numFmtId="0" fontId="9" fillId="0" borderId="16" xfId="0" applyFont="1" applyBorder="1" applyAlignment="1">
      <alignment horizontal="center"/>
    </xf>
    <xf numFmtId="0" fontId="9" fillId="0" borderId="21" xfId="0" applyFont="1" applyBorder="1" applyAlignment="1">
      <alignment horizontal="center"/>
    </xf>
    <xf numFmtId="0" fontId="23" fillId="2" borderId="14" xfId="0" applyFont="1" applyFill="1" applyBorder="1" applyAlignment="1">
      <alignment horizontal="center"/>
    </xf>
    <xf numFmtId="0" fontId="23" fillId="2" borderId="2" xfId="0" applyFont="1" applyFill="1" applyBorder="1" applyAlignment="1">
      <alignment horizontal="center"/>
    </xf>
    <xf numFmtId="0" fontId="23" fillId="2" borderId="59" xfId="0" applyFont="1" applyFill="1" applyBorder="1" applyAlignment="1">
      <alignment horizontal="center"/>
    </xf>
    <xf numFmtId="0" fontId="26" fillId="2" borderId="13" xfId="18" applyFont="1" applyFill="1" applyBorder="1" applyAlignment="1">
      <alignment horizontal="left" vertical="center"/>
    </xf>
    <xf numFmtId="0" fontId="26" fillId="2" borderId="18" xfId="18" applyFont="1" applyFill="1" applyBorder="1" applyAlignment="1">
      <alignment horizontal="left" vertical="center"/>
    </xf>
    <xf numFmtId="0" fontId="26" fillId="2" borderId="14" xfId="18" applyFont="1" applyFill="1" applyBorder="1" applyAlignment="1">
      <alignment horizontal="center" vertical="center"/>
    </xf>
    <xf numFmtId="0" fontId="26" fillId="2" borderId="2" xfId="18" applyFont="1" applyFill="1" applyBorder="1" applyAlignment="1">
      <alignment horizontal="center" vertical="center"/>
    </xf>
    <xf numFmtId="0" fontId="26" fillId="2" borderId="3" xfId="18" applyFont="1" applyFill="1" applyBorder="1" applyAlignment="1">
      <alignment horizontal="center" vertical="center"/>
    </xf>
    <xf numFmtId="0" fontId="26" fillId="2" borderId="76" xfId="18" applyFont="1" applyFill="1" applyBorder="1" applyAlignment="1">
      <alignment horizontal="center" vertical="center"/>
    </xf>
    <xf numFmtId="0" fontId="26" fillId="2" borderId="77" xfId="18" applyFont="1" applyFill="1" applyBorder="1" applyAlignment="1">
      <alignment horizontal="center" vertical="center"/>
    </xf>
    <xf numFmtId="0" fontId="26" fillId="2" borderId="78" xfId="18" applyFont="1" applyFill="1" applyBorder="1" applyAlignment="1">
      <alignment horizontal="center" vertical="center"/>
    </xf>
    <xf numFmtId="0" fontId="22" fillId="2" borderId="19" xfId="0" applyFont="1" applyFill="1" applyBorder="1" applyAlignment="1">
      <alignment horizontal="center"/>
    </xf>
    <xf numFmtId="0" fontId="22" fillId="2" borderId="0" xfId="0" applyFont="1" applyFill="1" applyBorder="1" applyAlignment="1">
      <alignment horizontal="center"/>
    </xf>
    <xf numFmtId="0" fontId="22" fillId="2" borderId="71" xfId="0" applyFont="1" applyFill="1" applyBorder="1" applyAlignment="1">
      <alignment horizontal="center"/>
    </xf>
    <xf numFmtId="0" fontId="24" fillId="2" borderId="19" xfId="0" applyFont="1" applyFill="1" applyBorder="1" applyAlignment="1">
      <alignment horizontal="center"/>
    </xf>
    <xf numFmtId="0" fontId="24" fillId="2" borderId="0" xfId="0" applyFont="1" applyFill="1" applyBorder="1" applyAlignment="1">
      <alignment horizontal="center"/>
    </xf>
    <xf numFmtId="0" fontId="24" fillId="2" borderId="71" xfId="0" applyFont="1" applyFill="1" applyBorder="1" applyAlignment="1">
      <alignment horizontal="center"/>
    </xf>
    <xf numFmtId="0" fontId="9" fillId="0" borderId="77" xfId="0" applyFont="1" applyBorder="1" applyAlignment="1" applyProtection="1">
      <alignment horizontal="center"/>
      <protection locked="0"/>
    </xf>
    <xf numFmtId="0" fontId="26" fillId="2" borderId="31" xfId="18" applyFont="1" applyFill="1" applyBorder="1" applyAlignment="1">
      <alignment horizontal="left" vertical="center"/>
    </xf>
    <xf numFmtId="0" fontId="26" fillId="2" borderId="49" xfId="0" applyFont="1" applyFill="1" applyBorder="1" applyAlignment="1">
      <alignment horizontal="left" vertical="center"/>
    </xf>
    <xf numFmtId="0" fontId="26" fillId="2" borderId="60" xfId="18" applyFont="1" applyFill="1" applyBorder="1" applyAlignment="1">
      <alignment horizontal="center" vertical="center"/>
    </xf>
    <xf numFmtId="0" fontId="26" fillId="2" borderId="61" xfId="18" applyFont="1" applyFill="1" applyBorder="1" applyAlignment="1">
      <alignment horizontal="center" vertical="center"/>
    </xf>
    <xf numFmtId="0" fontId="26" fillId="2" borderId="79" xfId="18" applyFont="1" applyFill="1" applyBorder="1" applyAlignment="1">
      <alignment horizontal="center" vertical="center"/>
    </xf>
    <xf numFmtId="0" fontId="26" fillId="2" borderId="76" xfId="0" applyFont="1" applyFill="1" applyBorder="1" applyAlignment="1">
      <alignment horizontal="center" vertical="center"/>
    </xf>
    <xf numFmtId="0" fontId="26" fillId="2" borderId="77" xfId="0" applyFont="1" applyFill="1" applyBorder="1" applyAlignment="1">
      <alignment horizontal="center" vertical="center"/>
    </xf>
    <xf numFmtId="0" fontId="26" fillId="2" borderId="78" xfId="0" applyFont="1" applyFill="1" applyBorder="1" applyAlignment="1">
      <alignment horizontal="center" vertical="center"/>
    </xf>
    <xf numFmtId="0" fontId="9" fillId="0" borderId="77" xfId="0" applyFont="1" applyBorder="1" applyAlignment="1">
      <alignment horizontal="center"/>
    </xf>
    <xf numFmtId="0" fontId="26" fillId="0" borderId="57" xfId="0" applyFont="1" applyBorder="1" applyAlignment="1">
      <alignment horizontal="center"/>
    </xf>
    <xf numFmtId="0" fontId="26" fillId="0" borderId="58" xfId="0" applyFont="1" applyBorder="1" applyAlignment="1">
      <alignment horizontal="center"/>
    </xf>
    <xf numFmtId="0" fontId="19" fillId="0" borderId="77" xfId="0" applyFont="1" applyBorder="1" applyAlignment="1">
      <alignment horizontal="center" wrapText="1"/>
    </xf>
    <xf numFmtId="0" fontId="19" fillId="0" borderId="78" xfId="0" applyFont="1" applyBorder="1" applyAlignment="1">
      <alignment horizontal="center" wrapText="1"/>
    </xf>
    <xf numFmtId="0" fontId="19" fillId="2" borderId="19" xfId="0" applyFont="1" applyFill="1" applyBorder="1" applyAlignment="1">
      <alignment horizontal="center"/>
    </xf>
    <xf numFmtId="0" fontId="19" fillId="2" borderId="0" xfId="0" applyFont="1" applyFill="1" applyBorder="1" applyAlignment="1">
      <alignment horizontal="center"/>
    </xf>
    <xf numFmtId="0" fontId="19" fillId="2" borderId="71" xfId="0" applyFont="1" applyFill="1" applyBorder="1" applyAlignment="1">
      <alignment horizontal="center"/>
    </xf>
    <xf numFmtId="0" fontId="26" fillId="2" borderId="22" xfId="18" applyFont="1" applyFill="1" applyBorder="1" applyAlignment="1">
      <alignment horizontal="left" vertical="center"/>
    </xf>
    <xf numFmtId="0" fontId="26" fillId="2" borderId="31" xfId="18" applyFont="1" applyFill="1" applyBorder="1" applyAlignment="1">
      <alignment horizontal="center" vertical="center"/>
    </xf>
    <xf numFmtId="0" fontId="26" fillId="2" borderId="22" xfId="18" applyFont="1" applyFill="1" applyBorder="1" applyAlignment="1">
      <alignment horizontal="center" vertical="center"/>
    </xf>
    <xf numFmtId="0" fontId="26" fillId="2" borderId="63" xfId="18" applyFont="1" applyFill="1" applyBorder="1" applyAlignment="1">
      <alignment horizontal="center" vertical="center"/>
    </xf>
    <xf numFmtId="0" fontId="26" fillId="2" borderId="32" xfId="18" applyFont="1" applyFill="1" applyBorder="1" applyAlignment="1">
      <alignment horizontal="center" vertical="center"/>
    </xf>
    <xf numFmtId="0" fontId="21" fillId="0" borderId="61" xfId="0" applyFont="1" applyBorder="1" applyAlignment="1">
      <alignment horizontal="center" vertical="top"/>
    </xf>
    <xf numFmtId="0" fontId="19" fillId="2" borderId="64" xfId="0" applyFont="1" applyFill="1" applyBorder="1" applyAlignment="1">
      <alignment horizontal="center" vertical="center" wrapText="1"/>
    </xf>
    <xf numFmtId="0" fontId="9" fillId="2" borderId="65" xfId="0" applyFont="1" applyFill="1" applyBorder="1" applyAlignment="1">
      <alignment horizontal="center" vertical="center" wrapText="1"/>
    </xf>
    <xf numFmtId="0" fontId="9" fillId="2" borderId="66" xfId="0" applyFont="1" applyFill="1" applyBorder="1" applyAlignment="1">
      <alignment horizontal="center" vertical="center" wrapText="1"/>
    </xf>
    <xf numFmtId="0" fontId="19" fillId="2" borderId="64" xfId="0" applyFont="1" applyFill="1" applyBorder="1" applyAlignment="1">
      <alignment horizontal="center" vertical="center"/>
    </xf>
    <xf numFmtId="0" fontId="19" fillId="2" borderId="66" xfId="0" applyFont="1" applyFill="1" applyBorder="1" applyAlignment="1">
      <alignment horizontal="center" vertical="center"/>
    </xf>
    <xf numFmtId="0" fontId="9" fillId="2" borderId="67" xfId="0" applyFont="1" applyFill="1" applyBorder="1" applyAlignment="1">
      <alignment horizontal="center"/>
    </xf>
    <xf numFmtId="0" fontId="9" fillId="2" borderId="82" xfId="0" applyFont="1" applyFill="1" applyBorder="1" applyAlignment="1">
      <alignment horizontal="center"/>
    </xf>
    <xf numFmtId="0" fontId="18" fillId="0" borderId="48" xfId="0" applyFont="1" applyFill="1" applyBorder="1" applyAlignment="1" applyProtection="1">
      <alignment horizontal="center"/>
      <protection locked="0"/>
    </xf>
    <xf numFmtId="0" fontId="18" fillId="0" borderId="18" xfId="0" applyFont="1" applyFill="1" applyBorder="1" applyAlignment="1" applyProtection="1">
      <alignment horizontal="center"/>
      <protection locked="0"/>
    </xf>
    <xf numFmtId="0" fontId="18" fillId="0" borderId="20" xfId="0" applyFont="1" applyFill="1" applyBorder="1" applyAlignment="1" applyProtection="1">
      <alignment horizontal="center"/>
      <protection locked="0"/>
    </xf>
    <xf numFmtId="0" fontId="24" fillId="2" borderId="64" xfId="0" applyFont="1" applyFill="1" applyBorder="1" applyAlignment="1">
      <alignment horizontal="center"/>
    </xf>
    <xf numFmtId="0" fontId="24" fillId="2" borderId="65" xfId="0" applyFont="1" applyFill="1" applyBorder="1" applyAlignment="1">
      <alignment horizontal="center"/>
    </xf>
    <xf numFmtId="0" fontId="24" fillId="2" borderId="12" xfId="0" applyFont="1" applyFill="1" applyBorder="1" applyAlignment="1">
      <alignment horizontal="center"/>
    </xf>
    <xf numFmtId="0" fontId="24" fillId="2" borderId="76" xfId="0" applyFont="1" applyFill="1" applyBorder="1" applyAlignment="1">
      <alignment horizontal="center"/>
    </xf>
    <xf numFmtId="0" fontId="24" fillId="2" borderId="84" xfId="0" applyFont="1" applyFill="1" applyBorder="1" applyAlignment="1">
      <alignment horizontal="center"/>
    </xf>
    <xf numFmtId="0" fontId="24" fillId="2" borderId="11" xfId="0" applyFont="1" applyFill="1" applyBorder="1" applyAlignment="1">
      <alignment horizontal="center"/>
    </xf>
    <xf numFmtId="0" fontId="21" fillId="0" borderId="29" xfId="6" applyFont="1" applyFill="1" applyBorder="1" applyAlignment="1">
      <alignment horizontal="left"/>
    </xf>
    <xf numFmtId="0" fontId="21" fillId="0" borderId="7" xfId="6" applyFont="1" applyFill="1" applyBorder="1" applyAlignment="1">
      <alignment horizontal="left"/>
    </xf>
    <xf numFmtId="0" fontId="21" fillId="0" borderId="8" xfId="6" applyFont="1" applyFill="1" applyBorder="1" applyAlignment="1">
      <alignment horizontal="left"/>
    </xf>
    <xf numFmtId="0" fontId="26" fillId="2" borderId="6" xfId="0" applyFont="1" applyFill="1" applyBorder="1" applyAlignment="1"/>
    <xf numFmtId="0" fontId="26" fillId="2" borderId="8" xfId="0" applyFont="1" applyFill="1" applyBorder="1" applyAlignment="1"/>
    <xf numFmtId="176" fontId="26" fillId="0" borderId="6" xfId="0" applyNumberFormat="1" applyFont="1" applyFill="1" applyBorder="1" applyAlignment="1">
      <alignment horizontal="center"/>
    </xf>
    <xf numFmtId="176" fontId="26" fillId="0" borderId="8" xfId="0" applyNumberFormat="1" applyFont="1" applyFill="1" applyBorder="1" applyAlignment="1">
      <alignment horizontal="center"/>
    </xf>
    <xf numFmtId="0" fontId="21" fillId="0" borderId="7" xfId="6" applyFont="1" applyFill="1" applyBorder="1" applyAlignment="1">
      <alignment vertical="top" wrapText="1"/>
    </xf>
    <xf numFmtId="0" fontId="21" fillId="0" borderId="8" xfId="6" applyFont="1" applyFill="1" applyBorder="1" applyAlignment="1">
      <alignment vertical="top" wrapText="1"/>
    </xf>
    <xf numFmtId="9" fontId="26" fillId="2" borderId="7" xfId="19" applyFont="1" applyFill="1" applyBorder="1" applyAlignment="1">
      <alignment horizontal="center"/>
    </xf>
    <xf numFmtId="0" fontId="24" fillId="2" borderId="64" xfId="0" applyFont="1" applyFill="1" applyBorder="1" applyAlignment="1">
      <alignment horizontal="center" vertical="center"/>
    </xf>
    <xf numFmtId="0" fontId="24" fillId="2" borderId="65" xfId="0" applyFont="1" applyFill="1" applyBorder="1" applyAlignment="1">
      <alignment horizontal="center" vertical="center"/>
    </xf>
    <xf numFmtId="0" fontId="24" fillId="2" borderId="12" xfId="0" applyFont="1" applyFill="1" applyBorder="1" applyAlignment="1">
      <alignment horizontal="center" vertical="center"/>
    </xf>
    <xf numFmtId="0" fontId="24" fillId="2" borderId="11" xfId="0" applyFont="1" applyFill="1" applyBorder="1" applyAlignment="1">
      <alignment horizontal="center" vertical="center" wrapText="1"/>
    </xf>
    <xf numFmtId="0" fontId="24" fillId="2" borderId="12" xfId="0" applyFont="1" applyFill="1" applyBorder="1" applyAlignment="1">
      <alignment horizontal="center" vertical="center" wrapText="1"/>
    </xf>
    <xf numFmtId="0" fontId="24" fillId="2" borderId="36" xfId="0" applyFont="1" applyFill="1" applyBorder="1" applyAlignment="1">
      <alignment horizontal="right"/>
    </xf>
    <xf numFmtId="0" fontId="24" fillId="2" borderId="37" xfId="0" applyFont="1" applyFill="1" applyBorder="1" applyAlignment="1">
      <alignment horizontal="right"/>
    </xf>
    <xf numFmtId="0" fontId="24" fillId="2" borderId="57" xfId="0" applyFont="1" applyFill="1" applyBorder="1" applyAlignment="1">
      <alignment horizontal="right"/>
    </xf>
    <xf numFmtId="0" fontId="24" fillId="2" borderId="58" xfId="0" applyFont="1" applyFill="1" applyBorder="1" applyAlignment="1">
      <alignment horizontal="right"/>
    </xf>
    <xf numFmtId="3" fontId="21" fillId="0" borderId="6" xfId="6" applyNumberFormat="1" applyFont="1" applyFill="1" applyBorder="1" applyAlignment="1">
      <alignment horizontal="center"/>
    </xf>
    <xf numFmtId="3" fontId="21" fillId="0" borderId="8" xfId="6" applyNumberFormat="1" applyFont="1" applyFill="1" applyBorder="1" applyAlignment="1">
      <alignment horizontal="center"/>
    </xf>
    <xf numFmtId="0" fontId="24" fillId="2" borderId="38" xfId="0" applyFont="1" applyFill="1" applyBorder="1" applyAlignment="1">
      <alignment horizontal="right"/>
    </xf>
    <xf numFmtId="0" fontId="24" fillId="2" borderId="11" xfId="0" applyFont="1" applyFill="1" applyBorder="1" applyAlignment="1">
      <alignment horizontal="center" vertical="center"/>
    </xf>
    <xf numFmtId="0" fontId="26" fillId="2" borderId="85" xfId="0" applyFont="1" applyFill="1" applyBorder="1" applyAlignment="1">
      <alignment horizontal="center"/>
    </xf>
    <xf numFmtId="0" fontId="26" fillId="2" borderId="69" xfId="0" applyFont="1" applyFill="1" applyBorder="1" applyAlignment="1">
      <alignment horizontal="center"/>
    </xf>
    <xf numFmtId="0" fontId="24" fillId="2" borderId="56" xfId="0" applyFont="1" applyFill="1" applyBorder="1" applyAlignment="1">
      <alignment horizontal="right"/>
    </xf>
    <xf numFmtId="0" fontId="26" fillId="2" borderId="6" xfId="0" applyFont="1" applyFill="1" applyBorder="1" applyAlignment="1">
      <alignment horizontal="center"/>
    </xf>
    <xf numFmtId="0" fontId="26" fillId="2" borderId="8" xfId="0" applyFont="1" applyFill="1" applyBorder="1" applyAlignment="1">
      <alignment horizontal="center"/>
    </xf>
    <xf numFmtId="0" fontId="24" fillId="2" borderId="11" xfId="0" applyFont="1" applyFill="1" applyBorder="1" applyAlignment="1">
      <alignment horizontal="center" wrapText="1"/>
    </xf>
    <xf numFmtId="0" fontId="24" fillId="2" borderId="12" xfId="0" applyFont="1" applyFill="1" applyBorder="1" applyAlignment="1">
      <alignment horizontal="center" wrapText="1"/>
    </xf>
    <xf numFmtId="0" fontId="19" fillId="0" borderId="4" xfId="0" applyFont="1" applyBorder="1" applyAlignment="1">
      <alignment horizontal="justify" vertical="center" wrapText="1"/>
    </xf>
    <xf numFmtId="0" fontId="19" fillId="0" borderId="0" xfId="0" applyFont="1" applyBorder="1" applyAlignment="1">
      <alignment horizontal="justify" vertical="center" wrapText="1"/>
    </xf>
    <xf numFmtId="0" fontId="19" fillId="0" borderId="5" xfId="0" applyFont="1" applyBorder="1" applyAlignment="1">
      <alignment horizontal="justify" vertical="center" wrapText="1"/>
    </xf>
    <xf numFmtId="0" fontId="19" fillId="0" borderId="4" xfId="0" applyFont="1" applyBorder="1" applyAlignment="1">
      <alignment horizontal="justify" wrapText="1"/>
    </xf>
    <xf numFmtId="0" fontId="19" fillId="0" borderId="0" xfId="0" applyFont="1" applyBorder="1" applyAlignment="1">
      <alignment horizontal="justify" wrapText="1"/>
    </xf>
    <xf numFmtId="0" fontId="19" fillId="0" borderId="5" xfId="0" applyFont="1" applyBorder="1" applyAlignment="1">
      <alignment horizontal="justify" wrapText="1"/>
    </xf>
    <xf numFmtId="0" fontId="16" fillId="0" borderId="0" xfId="0" applyFont="1" applyBorder="1" applyAlignment="1">
      <alignment horizontal="right"/>
    </xf>
    <xf numFmtId="0" fontId="16" fillId="0" borderId="5" xfId="0" applyFont="1" applyBorder="1" applyAlignment="1">
      <alignment horizontal="right"/>
    </xf>
    <xf numFmtId="0" fontId="16" fillId="0" borderId="57" xfId="0" applyFont="1" applyBorder="1" applyAlignment="1">
      <alignment horizontal="right"/>
    </xf>
    <xf numFmtId="0" fontId="16" fillId="0" borderId="58" xfId="0" applyFont="1" applyBorder="1" applyAlignment="1">
      <alignment horizontal="right"/>
    </xf>
    <xf numFmtId="0" fontId="26" fillId="2" borderId="29" xfId="0" applyFont="1" applyFill="1" applyBorder="1" applyAlignment="1"/>
    <xf numFmtId="0" fontId="26" fillId="2" borderId="7" xfId="0" applyFont="1" applyFill="1" applyBorder="1" applyAlignment="1"/>
    <xf numFmtId="165" fontId="26" fillId="2" borderId="6" xfId="12" applyFont="1" applyFill="1" applyBorder="1" applyAlignment="1">
      <alignment horizontal="center"/>
    </xf>
    <xf numFmtId="165" fontId="26" fillId="2" borderId="8" xfId="12" applyFont="1" applyFill="1" applyBorder="1" applyAlignment="1">
      <alignment horizontal="center"/>
    </xf>
    <xf numFmtId="0" fontId="9" fillId="0" borderId="67" xfId="0" applyFont="1" applyFill="1" applyBorder="1" applyAlignment="1">
      <alignment horizontal="center"/>
    </xf>
    <xf numFmtId="0" fontId="9" fillId="0" borderId="82" xfId="0" applyFont="1" applyFill="1" applyBorder="1" applyAlignment="1">
      <alignment horizontal="center"/>
    </xf>
    <xf numFmtId="0" fontId="21" fillId="0" borderId="29" xfId="20" applyFont="1" applyFill="1" applyBorder="1" applyAlignment="1">
      <alignment horizontal="left"/>
    </xf>
    <xf numFmtId="0" fontId="21" fillId="0" borderId="7" xfId="20" applyFont="1" applyFill="1" applyBorder="1" applyAlignment="1">
      <alignment horizontal="left"/>
    </xf>
    <xf numFmtId="171" fontId="26" fillId="2" borderId="6" xfId="0" applyNumberFormat="1" applyFont="1" applyFill="1" applyBorder="1" applyAlignment="1">
      <alignment horizontal="center"/>
    </xf>
    <xf numFmtId="171" fontId="26" fillId="2" borderId="8" xfId="0" applyNumberFormat="1" applyFont="1" applyFill="1" applyBorder="1" applyAlignment="1">
      <alignment horizontal="center"/>
    </xf>
    <xf numFmtId="0" fontId="26" fillId="2" borderId="18" xfId="0" applyFont="1" applyFill="1" applyBorder="1" applyAlignment="1"/>
    <xf numFmtId="176" fontId="26" fillId="2" borderId="6" xfId="0" applyNumberFormat="1" applyFont="1" applyFill="1" applyBorder="1" applyAlignment="1">
      <alignment horizontal="center"/>
    </xf>
    <xf numFmtId="176" fontId="26" fillId="2" borderId="8" xfId="0" applyNumberFormat="1" applyFont="1" applyFill="1" applyBorder="1" applyAlignment="1">
      <alignment horizontal="center"/>
    </xf>
    <xf numFmtId="0" fontId="21" fillId="0" borderId="68" xfId="6" applyFont="1" applyFill="1" applyBorder="1" applyAlignment="1">
      <alignment horizontal="left"/>
    </xf>
    <xf numFmtId="0" fontId="21" fillId="0" borderId="69" xfId="6" applyFont="1" applyFill="1" applyBorder="1" applyAlignment="1">
      <alignment horizontal="left"/>
    </xf>
    <xf numFmtId="9" fontId="26" fillId="2" borderId="85" xfId="19" applyFont="1" applyFill="1" applyBorder="1" applyAlignment="1">
      <alignment horizontal="center"/>
    </xf>
    <xf numFmtId="9" fontId="26" fillId="2" borderId="69" xfId="19" applyFont="1" applyFill="1" applyBorder="1" applyAlignment="1">
      <alignment horizontal="center"/>
    </xf>
    <xf numFmtId="3" fontId="21" fillId="0" borderId="6" xfId="20" applyNumberFormat="1" applyFont="1" applyFill="1" applyBorder="1" applyAlignment="1">
      <alignment horizontal="center"/>
    </xf>
    <xf numFmtId="3" fontId="21" fillId="0" borderId="8" xfId="20" applyNumberFormat="1" applyFont="1" applyFill="1" applyBorder="1" applyAlignment="1">
      <alignment horizontal="center"/>
    </xf>
    <xf numFmtId="0" fontId="21" fillId="0" borderId="8" xfId="20" applyFont="1" applyFill="1" applyBorder="1" applyAlignment="1">
      <alignment horizontal="left"/>
    </xf>
    <xf numFmtId="164" fontId="26" fillId="0" borderId="6" xfId="0" applyNumberFormat="1" applyFont="1" applyFill="1" applyBorder="1" applyAlignment="1">
      <alignment horizontal="center"/>
    </xf>
    <xf numFmtId="0" fontId="26" fillId="0" borderId="8" xfId="0" applyFont="1" applyFill="1" applyBorder="1" applyAlignment="1">
      <alignment horizontal="center"/>
    </xf>
    <xf numFmtId="0" fontId="25" fillId="0" borderId="29" xfId="20" applyFont="1" applyFill="1" applyBorder="1" applyAlignment="1">
      <alignment horizontal="left"/>
    </xf>
    <xf numFmtId="0" fontId="25" fillId="0" borderId="7" xfId="20" applyFont="1" applyFill="1" applyBorder="1" applyAlignment="1">
      <alignment horizontal="left"/>
    </xf>
    <xf numFmtId="0" fontId="21" fillId="0" borderId="29" xfId="6" applyFont="1" applyBorder="1" applyAlignment="1">
      <alignment horizontal="left"/>
    </xf>
    <xf numFmtId="0" fontId="21" fillId="0" borderId="7" xfId="6" applyFont="1" applyBorder="1" applyAlignment="1">
      <alignment horizontal="left"/>
    </xf>
    <xf numFmtId="4" fontId="21" fillId="2" borderId="6" xfId="6" applyNumberFormat="1" applyFont="1" applyFill="1" applyBorder="1" applyAlignment="1">
      <alignment horizontal="center"/>
    </xf>
    <xf numFmtId="4" fontId="21" fillId="2" borderId="8" xfId="6" applyNumberFormat="1" applyFont="1" applyFill="1" applyBorder="1" applyAlignment="1">
      <alignment horizontal="center"/>
    </xf>
    <xf numFmtId="171" fontId="26" fillId="2" borderId="18" xfId="0" applyNumberFormat="1" applyFont="1" applyFill="1" applyBorder="1" applyAlignment="1">
      <alignment horizontal="center"/>
    </xf>
    <xf numFmtId="0" fontId="21" fillId="0" borderId="8" xfId="6" applyFont="1" applyBorder="1" applyAlignment="1">
      <alignment horizontal="left"/>
    </xf>
    <xf numFmtId="9" fontId="26" fillId="2" borderId="23" xfId="19" applyFont="1" applyFill="1" applyBorder="1" applyAlignment="1">
      <alignment horizontal="center"/>
    </xf>
  </cellXfs>
  <cellStyles count="33">
    <cellStyle name="Currency [0] 2 2" xfId="31" xr:uid="{00000000-0005-0000-0000-000000000000}"/>
    <cellStyle name="Millares 100" xfId="23" xr:uid="{00000000-0005-0000-0000-000002000000}"/>
    <cellStyle name="Millares 2" xfId="12" xr:uid="{00000000-0005-0000-0000-000003000000}"/>
    <cellStyle name="Millares 3" xfId="8" xr:uid="{00000000-0005-0000-0000-000004000000}"/>
    <cellStyle name="Millares 3 4 2" xfId="29" xr:uid="{00000000-0005-0000-0000-000005000000}"/>
    <cellStyle name="Millares 5 4" xfId="13" xr:uid="{00000000-0005-0000-0000-000006000000}"/>
    <cellStyle name="Millares_FORMULARIO 4 - M-OFERENTE PPTA ECONOMICA" xfId="10" xr:uid="{00000000-0005-0000-0000-000008000000}"/>
    <cellStyle name="Millares_PPTO OFICIAL LP-SGT-SRN-001-2009" xfId="4" xr:uid="{00000000-0005-0000-0000-00000A000000}"/>
    <cellStyle name="Millares_PR13+654" xfId="5" xr:uid="{00000000-0005-0000-0000-00000B000000}"/>
    <cellStyle name="Moneda" xfId="1" builtinId="4"/>
    <cellStyle name="Moneda [0]" xfId="2" builtinId="7"/>
    <cellStyle name="Moneda 2 2 3 2" xfId="27" xr:uid="{00000000-0005-0000-0000-00000E000000}"/>
    <cellStyle name="Moneda 2 2 5" xfId="26" xr:uid="{00000000-0005-0000-0000-00000F000000}"/>
    <cellStyle name="Normal" xfId="0" builtinId="0"/>
    <cellStyle name="Normal 10" xfId="9" xr:uid="{00000000-0005-0000-0000-000011000000}"/>
    <cellStyle name="Normal 10 3" xfId="32" xr:uid="{00000000-0005-0000-0000-000012000000}"/>
    <cellStyle name="Normal 14" xfId="22" xr:uid="{00000000-0005-0000-0000-000013000000}"/>
    <cellStyle name="Normal 17" xfId="20" xr:uid="{00000000-0005-0000-0000-000014000000}"/>
    <cellStyle name="Normal 2 10" xfId="6" xr:uid="{00000000-0005-0000-0000-000015000000}"/>
    <cellStyle name="Normal 2 10 2 2" xfId="24" xr:uid="{00000000-0005-0000-0000-000016000000}"/>
    <cellStyle name="Normal 2 10 3" xfId="25" xr:uid="{00000000-0005-0000-0000-000017000000}"/>
    <cellStyle name="Normal 2 10_1P" xfId="28" xr:uid="{00000000-0005-0000-0000-000018000000}"/>
    <cellStyle name="Normal 2 3" xfId="30" xr:uid="{00000000-0005-0000-0000-000019000000}"/>
    <cellStyle name="Normal 2 5 3" xfId="16" xr:uid="{00000000-0005-0000-0000-00001A000000}"/>
    <cellStyle name="Normal 3 2" xfId="7" xr:uid="{00000000-0005-0000-0000-00001B000000}"/>
    <cellStyle name="Normal 3 2 2_Estructura APU 2012 ANT GRUPO 1f" xfId="15" xr:uid="{00000000-0005-0000-0000-00001C000000}"/>
    <cellStyle name="Normal 3 4" xfId="11" xr:uid="{00000000-0005-0000-0000-00001D000000}"/>
    <cellStyle name="Normal 4 2" xfId="14" xr:uid="{00000000-0005-0000-0000-00001E000000}"/>
    <cellStyle name="Normal 4 2 2" xfId="17" xr:uid="{00000000-0005-0000-0000-00001F000000}"/>
    <cellStyle name="Normal_modelo ACTA OBRA y MODIFICACION" xfId="18" xr:uid="{00000000-0005-0000-0000-000020000000}"/>
    <cellStyle name="Porcentaje" xfId="3" builtinId="5"/>
    <cellStyle name="Porcentaje 2" xfId="19" xr:uid="{00000000-0005-0000-0000-000023000000}"/>
    <cellStyle name="Porcentual 9" xfId="21" xr:uid="{00000000-0005-0000-0000-000024000000}"/>
  </cellStyles>
  <dxfs count="0"/>
  <tableStyles count="0" defaultTableStyle="TableStyleMedium2" defaultPivotStyle="PivotStyleLight16"/>
  <colors>
    <mruColors>
      <color rgb="FF00FFFF"/>
      <color rgb="FF66FF99"/>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606425</xdr:colOff>
      <xdr:row>4</xdr:row>
      <xdr:rowOff>139700</xdr:rowOff>
    </xdr:from>
    <xdr:to>
      <xdr:col>10</xdr:col>
      <xdr:colOff>1349375</xdr:colOff>
      <xdr:row>6</xdr:row>
      <xdr:rowOff>504825</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18500725" y="850900"/>
          <a:ext cx="742950" cy="771525"/>
        </a:xfrm>
        <a:prstGeom prst="rect">
          <a:avLst/>
        </a:prstGeom>
        <a:noFill/>
        <a:ln w="9525">
          <a:noFill/>
          <a:miter lim="800000"/>
          <a:headEnd/>
          <a:tailEnd/>
        </a:ln>
      </xdr:spPr>
    </xdr:pic>
    <xdr:clientData/>
  </xdr:twoCellAnchor>
  <xdr:twoCellAnchor editAs="oneCell">
    <xdr:from>
      <xdr:col>2</xdr:col>
      <xdr:colOff>174172</xdr:colOff>
      <xdr:row>5</xdr:row>
      <xdr:rowOff>108857</xdr:rowOff>
    </xdr:from>
    <xdr:to>
      <xdr:col>4</xdr:col>
      <xdr:colOff>297034</xdr:colOff>
      <xdr:row>6</xdr:row>
      <xdr:rowOff>533399</xdr:rowOff>
    </xdr:to>
    <xdr:pic>
      <xdr:nvPicPr>
        <xdr:cNvPr id="998" name="Imagen 997">
          <a:extLst>
            <a:ext uri="{FF2B5EF4-FFF2-40B4-BE49-F238E27FC236}">
              <a16:creationId xmlns:a16="http://schemas.microsoft.com/office/drawing/2014/main" id="{C2B80DE5-F8FA-4B4A-BFA7-F4170C90FA0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44286" y="1240971"/>
          <a:ext cx="2604805" cy="59871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606425</xdr:colOff>
      <xdr:row>4</xdr:row>
      <xdr:rowOff>139700</xdr:rowOff>
    </xdr:from>
    <xdr:to>
      <xdr:col>10</xdr:col>
      <xdr:colOff>1349375</xdr:colOff>
      <xdr:row>6</xdr:row>
      <xdr:rowOff>504825</xdr:rowOff>
    </xdr:to>
    <xdr:pic>
      <xdr:nvPicPr>
        <xdr:cNvPr id="2" name="Imagen 1" descr="http://www.presidencia.gov.co/prensa_new/historia/escudo.jpg">
          <a:extLst>
            <a:ext uri="{FF2B5EF4-FFF2-40B4-BE49-F238E27FC236}">
              <a16:creationId xmlns:a16="http://schemas.microsoft.com/office/drawing/2014/main" id="{30F7FAC7-7B75-4A69-B68B-36F0D1CFA338}"/>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18521045" y="855980"/>
          <a:ext cx="742950" cy="768985"/>
        </a:xfrm>
        <a:prstGeom prst="rect">
          <a:avLst/>
        </a:prstGeom>
        <a:noFill/>
        <a:ln w="9525">
          <a:noFill/>
          <a:miter lim="800000"/>
          <a:headEnd/>
          <a:tailEnd/>
        </a:ln>
      </xdr:spPr>
    </xdr:pic>
    <xdr:clientData/>
  </xdr:twoCellAnchor>
  <xdr:twoCellAnchor editAs="oneCell">
    <xdr:from>
      <xdr:col>2</xdr:col>
      <xdr:colOff>174172</xdr:colOff>
      <xdr:row>5</xdr:row>
      <xdr:rowOff>108857</xdr:rowOff>
    </xdr:from>
    <xdr:to>
      <xdr:col>4</xdr:col>
      <xdr:colOff>297034</xdr:colOff>
      <xdr:row>6</xdr:row>
      <xdr:rowOff>533399</xdr:rowOff>
    </xdr:to>
    <xdr:pic>
      <xdr:nvPicPr>
        <xdr:cNvPr id="3" name="Imagen 2">
          <a:extLst>
            <a:ext uri="{FF2B5EF4-FFF2-40B4-BE49-F238E27FC236}">
              <a16:creationId xmlns:a16="http://schemas.microsoft.com/office/drawing/2014/main" id="{BCE70CD1-CA75-4932-A5CA-B98B42C227E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9932" y="1053737"/>
          <a:ext cx="2606982" cy="59980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5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2049" name="Object 1" hidden="1">
          <a:extLst>
            <a:ext uri="{63B3BB69-23CF-44E3-9099-C40C66FF867C}">
              <a14:compatExt xmlns:a14="http://schemas.microsoft.com/office/drawing/2010/main"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409575</xdr:colOff>
      <xdr:row>10</xdr:row>
      <xdr:rowOff>85725</xdr:rowOff>
    </xdr:to>
    <xdr:sp macro="" textlink="">
      <xdr:nvSpPr>
        <xdr:cNvPr id="2050" name="Check Box 2" hidden="1">
          <a:extLst>
            <a:ext uri="{63B3BB69-23CF-44E3-9099-C40C66FF867C}">
              <a14:compatExt xmlns:a14="http://schemas.microsoft.com/office/drawing/2010/main" spid="_x0000_s2050"/>
            </a:ext>
            <a:ext uri="{FF2B5EF4-FFF2-40B4-BE49-F238E27FC236}">
              <a16:creationId xmlns:a16="http://schemas.microsoft.com/office/drawing/2014/main" id="{00000000-0008-0000-0500-000002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8</xdr:col>
      <xdr:colOff>171450</xdr:colOff>
      <xdr:row>10</xdr:row>
      <xdr:rowOff>76200</xdr:rowOff>
    </xdr:to>
    <xdr:sp macro="" textlink="">
      <xdr:nvSpPr>
        <xdr:cNvPr id="2051" name="Check Box 3" hidden="1">
          <a:extLst>
            <a:ext uri="{63B3BB69-23CF-44E3-9099-C40C66FF867C}">
              <a14:compatExt xmlns:a14="http://schemas.microsoft.com/office/drawing/2010/main" spid="_x0000_s2051"/>
            </a:ext>
            <a:ext uri="{FF2B5EF4-FFF2-40B4-BE49-F238E27FC236}">
              <a16:creationId xmlns:a16="http://schemas.microsoft.com/office/drawing/2014/main" id="{00000000-0008-0000-05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D5B78257-0B11-4964-B2BB-D31EACE11542}"/>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6145"/>
            </a:ext>
            <a:ext uri="{FF2B5EF4-FFF2-40B4-BE49-F238E27FC236}">
              <a16:creationId xmlns:a16="http://schemas.microsoft.com/office/drawing/2014/main" id="{7323772F-58B5-49E6-93CB-770A9787F5BA}"/>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xdr:colOff>
      <xdr:row>3</xdr:row>
      <xdr:rowOff>57150</xdr:rowOff>
    </xdr:from>
    <xdr:to>
      <xdr:col>4</xdr:col>
      <xdr:colOff>314325</xdr:colOff>
      <xdr:row>14</xdr:row>
      <xdr:rowOff>285750</xdr:rowOff>
    </xdr:to>
    <xdr:sp macro="" textlink="">
      <xdr:nvSpPr>
        <xdr:cNvPr id="4" name="Check Box 2" hidden="1">
          <a:extLst>
            <a:ext uri="{63B3BB69-23CF-44E3-9099-C40C66FF867C}">
              <a14:compatExt xmlns:a14="http://schemas.microsoft.com/office/drawing/2010/main" spid="_x0000_s6146"/>
            </a:ext>
            <a:ext uri="{FF2B5EF4-FFF2-40B4-BE49-F238E27FC236}">
              <a16:creationId xmlns:a16="http://schemas.microsoft.com/office/drawing/2014/main" id="{F6AE7E26-43D2-4959-A2D0-13EDE520EAE9}"/>
            </a:ext>
          </a:extLst>
        </xdr:cNvPr>
        <xdr:cNvSpPr/>
      </xdr:nvSpPr>
      <xdr:spPr bwMode="auto">
        <a:xfrm>
          <a:off x="4063365" y="560070"/>
          <a:ext cx="304800" cy="24079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1019175</xdr:colOff>
      <xdr:row>3</xdr:row>
      <xdr:rowOff>76200</xdr:rowOff>
    </xdr:from>
    <xdr:to>
      <xdr:col>8</xdr:col>
      <xdr:colOff>247650</xdr:colOff>
      <xdr:row>14</xdr:row>
      <xdr:rowOff>323850</xdr:rowOff>
    </xdr:to>
    <xdr:sp macro="" textlink="">
      <xdr:nvSpPr>
        <xdr:cNvPr id="5" name="Check Box 3" hidden="1">
          <a:extLst>
            <a:ext uri="{63B3BB69-23CF-44E3-9099-C40C66FF867C}">
              <a14:compatExt xmlns:a14="http://schemas.microsoft.com/office/drawing/2010/main" spid="_x0000_s6147"/>
            </a:ext>
            <a:ext uri="{FF2B5EF4-FFF2-40B4-BE49-F238E27FC236}">
              <a16:creationId xmlns:a16="http://schemas.microsoft.com/office/drawing/2014/main" id="{28AD7646-3C91-4B2C-9BE7-3604015917B4}"/>
            </a:ext>
          </a:extLst>
        </xdr:cNvPr>
        <xdr:cNvSpPr/>
      </xdr:nvSpPr>
      <xdr:spPr bwMode="auto">
        <a:xfrm>
          <a:off x="7198995" y="579120"/>
          <a:ext cx="348615" cy="24269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E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6145" name="Object 1" hidden="1">
          <a:extLst>
            <a:ext uri="{63B3BB69-23CF-44E3-9099-C40C66FF867C}">
              <a14:compatExt xmlns:a14="http://schemas.microsoft.com/office/drawing/2010/main" spid="_x0000_s6145"/>
            </a:ext>
            <a:ext uri="{FF2B5EF4-FFF2-40B4-BE49-F238E27FC236}">
              <a16:creationId xmlns:a16="http://schemas.microsoft.com/office/drawing/2014/main" id="{00000000-0008-0000-0E00-0000011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xdr:colOff>
      <xdr:row>3</xdr:row>
      <xdr:rowOff>57150</xdr:rowOff>
    </xdr:from>
    <xdr:to>
      <xdr:col>4</xdr:col>
      <xdr:colOff>314325</xdr:colOff>
      <xdr:row>14</xdr:row>
      <xdr:rowOff>285750</xdr:rowOff>
    </xdr:to>
    <xdr:sp macro="" textlink="">
      <xdr:nvSpPr>
        <xdr:cNvPr id="6146" name="Check Box 2" hidden="1">
          <a:extLst>
            <a:ext uri="{63B3BB69-23CF-44E3-9099-C40C66FF867C}">
              <a14:compatExt xmlns:a14="http://schemas.microsoft.com/office/drawing/2010/main" spid="_x0000_s6146"/>
            </a:ext>
            <a:ext uri="{FF2B5EF4-FFF2-40B4-BE49-F238E27FC236}">
              <a16:creationId xmlns:a16="http://schemas.microsoft.com/office/drawing/2014/main" id="{00000000-0008-0000-0E00-0000021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1019175</xdr:colOff>
      <xdr:row>3</xdr:row>
      <xdr:rowOff>76200</xdr:rowOff>
    </xdr:from>
    <xdr:to>
      <xdr:col>8</xdr:col>
      <xdr:colOff>247650</xdr:colOff>
      <xdr:row>14</xdr:row>
      <xdr:rowOff>323850</xdr:rowOff>
    </xdr:to>
    <xdr:sp macro="" textlink="">
      <xdr:nvSpPr>
        <xdr:cNvPr id="6147" name="Check Box 3" hidden="1">
          <a:extLst>
            <a:ext uri="{63B3BB69-23CF-44E3-9099-C40C66FF867C}">
              <a14:compatExt xmlns:a14="http://schemas.microsoft.com/office/drawing/2010/main" spid="_x0000_s6147"/>
            </a:ext>
            <a:ext uri="{FF2B5EF4-FFF2-40B4-BE49-F238E27FC236}">
              <a16:creationId xmlns:a16="http://schemas.microsoft.com/office/drawing/2014/main" id="{00000000-0008-0000-0E00-0000031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0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8193" name="Object 1" hidden="1">
          <a:extLst>
            <a:ext uri="{63B3BB69-23CF-44E3-9099-C40C66FF867C}">
              <a14:compatExt xmlns:a14="http://schemas.microsoft.com/office/drawing/2010/main" spid="_x0000_s8193"/>
            </a:ext>
            <a:ext uri="{FF2B5EF4-FFF2-40B4-BE49-F238E27FC236}">
              <a16:creationId xmlns:a16="http://schemas.microsoft.com/office/drawing/2014/main" id="{00000000-0008-0000-1000-0000012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19050</xdr:colOff>
      <xdr:row>2</xdr:row>
      <xdr:rowOff>66675</xdr:rowOff>
    </xdr:from>
    <xdr:to>
      <xdr:col>4</xdr:col>
      <xdr:colOff>323850</xdr:colOff>
      <xdr:row>14</xdr:row>
      <xdr:rowOff>419100</xdr:rowOff>
    </xdr:to>
    <xdr:sp macro="" textlink="">
      <xdr:nvSpPr>
        <xdr:cNvPr id="8194" name="Check Box 2" hidden="1">
          <a:extLst>
            <a:ext uri="{63B3BB69-23CF-44E3-9099-C40C66FF867C}">
              <a14:compatExt xmlns:a14="http://schemas.microsoft.com/office/drawing/2010/main" spid="_x0000_s8194"/>
            </a:ext>
            <a:ext uri="{FF2B5EF4-FFF2-40B4-BE49-F238E27FC236}">
              <a16:creationId xmlns:a16="http://schemas.microsoft.com/office/drawing/2014/main" id="{00000000-0008-0000-1000-0000022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1047750</xdr:colOff>
      <xdr:row>2</xdr:row>
      <xdr:rowOff>66675</xdr:rowOff>
    </xdr:from>
    <xdr:to>
      <xdr:col>8</xdr:col>
      <xdr:colOff>276225</xdr:colOff>
      <xdr:row>15</xdr:row>
      <xdr:rowOff>9525</xdr:rowOff>
    </xdr:to>
    <xdr:sp macro="" textlink="">
      <xdr:nvSpPr>
        <xdr:cNvPr id="8195" name="Check Box 3" hidden="1">
          <a:extLst>
            <a:ext uri="{63B3BB69-23CF-44E3-9099-C40C66FF867C}">
              <a14:compatExt xmlns:a14="http://schemas.microsoft.com/office/drawing/2010/main" spid="_x0000_s8195"/>
            </a:ext>
            <a:ext uri="{FF2B5EF4-FFF2-40B4-BE49-F238E27FC236}">
              <a16:creationId xmlns:a16="http://schemas.microsoft.com/office/drawing/2014/main" id="{00000000-0008-0000-1000-0000032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6" name="Text Box 225">
          <a:extLst>
            <a:ext uri="{FF2B5EF4-FFF2-40B4-BE49-F238E27FC236}">
              <a16:creationId xmlns:a16="http://schemas.microsoft.com/office/drawing/2014/main" id="{00000000-0008-0000-1000-000006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13</xdr:col>
      <xdr:colOff>0</xdr:colOff>
      <xdr:row>3</xdr:row>
      <xdr:rowOff>0</xdr:rowOff>
    </xdr:from>
    <xdr:to>
      <xdr:col>13</xdr:col>
      <xdr:colOff>314325</xdr:colOff>
      <xdr:row>14</xdr:row>
      <xdr:rowOff>238125</xdr:rowOff>
    </xdr:to>
    <xdr:sp macro="" textlink="">
      <xdr:nvSpPr>
        <xdr:cNvPr id="8196" name="Check Box 4" hidden="1">
          <a:extLst>
            <a:ext uri="{63B3BB69-23CF-44E3-9099-C40C66FF867C}">
              <a14:compatExt xmlns:a14="http://schemas.microsoft.com/office/drawing/2010/main" spid="_x0000_s8196"/>
            </a:ext>
            <a:ext uri="{FF2B5EF4-FFF2-40B4-BE49-F238E27FC236}">
              <a16:creationId xmlns:a16="http://schemas.microsoft.com/office/drawing/2014/main" id="{00000000-0008-0000-1000-0000042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0</xdr:colOff>
      <xdr:row>3</xdr:row>
      <xdr:rowOff>38100</xdr:rowOff>
    </xdr:from>
    <xdr:to>
      <xdr:col>13</xdr:col>
      <xdr:colOff>314325</xdr:colOff>
      <xdr:row>14</xdr:row>
      <xdr:rowOff>295275</xdr:rowOff>
    </xdr:to>
    <xdr:sp macro="" textlink="">
      <xdr:nvSpPr>
        <xdr:cNvPr id="8197" name="Check Box 5" hidden="1">
          <a:extLst>
            <a:ext uri="{63B3BB69-23CF-44E3-9099-C40C66FF867C}">
              <a14:compatExt xmlns:a14="http://schemas.microsoft.com/office/drawing/2010/main" spid="_x0000_s8197"/>
            </a:ext>
            <a:ext uri="{FF2B5EF4-FFF2-40B4-BE49-F238E27FC236}">
              <a16:creationId xmlns:a16="http://schemas.microsoft.com/office/drawing/2014/main" id="{00000000-0008-0000-1000-0000052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2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10241" name="Object 1" hidden="1">
          <a:extLst>
            <a:ext uri="{63B3BB69-23CF-44E3-9099-C40C66FF867C}">
              <a14:compatExt xmlns:a14="http://schemas.microsoft.com/office/drawing/2010/main" spid="_x0000_s10241"/>
            </a:ext>
            <a:ext uri="{FF2B5EF4-FFF2-40B4-BE49-F238E27FC236}">
              <a16:creationId xmlns:a16="http://schemas.microsoft.com/office/drawing/2014/main" id="{00000000-0008-0000-1200-000001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85725</xdr:colOff>
      <xdr:row>1</xdr:row>
      <xdr:rowOff>104775</xdr:rowOff>
    </xdr:from>
    <xdr:to>
      <xdr:col>4</xdr:col>
      <xdr:colOff>390525</xdr:colOff>
      <xdr:row>15</xdr:row>
      <xdr:rowOff>0</xdr:rowOff>
    </xdr:to>
    <xdr:sp macro="" textlink="">
      <xdr:nvSpPr>
        <xdr:cNvPr id="10242" name="Check Box 2" hidden="1">
          <a:extLst>
            <a:ext uri="{63B3BB69-23CF-44E3-9099-C40C66FF867C}">
              <a14:compatExt xmlns:a14="http://schemas.microsoft.com/office/drawing/2010/main" spid="_x0000_s10242"/>
            </a:ext>
            <a:ext uri="{FF2B5EF4-FFF2-40B4-BE49-F238E27FC236}">
              <a16:creationId xmlns:a16="http://schemas.microsoft.com/office/drawing/2014/main" id="{00000000-0008-0000-1200-0000022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904875</xdr:colOff>
      <xdr:row>1</xdr:row>
      <xdr:rowOff>133350</xdr:rowOff>
    </xdr:from>
    <xdr:to>
      <xdr:col>8</xdr:col>
      <xdr:colOff>133350</xdr:colOff>
      <xdr:row>15</xdr:row>
      <xdr:rowOff>47625</xdr:rowOff>
    </xdr:to>
    <xdr:sp macro="" textlink="">
      <xdr:nvSpPr>
        <xdr:cNvPr id="10243" name="Check Box 3" hidden="1">
          <a:extLst>
            <a:ext uri="{63B3BB69-23CF-44E3-9099-C40C66FF867C}">
              <a14:compatExt xmlns:a14="http://schemas.microsoft.com/office/drawing/2010/main" spid="_x0000_s10243"/>
            </a:ext>
            <a:ext uri="{FF2B5EF4-FFF2-40B4-BE49-F238E27FC236}">
              <a16:creationId xmlns:a16="http://schemas.microsoft.com/office/drawing/2014/main" id="{00000000-0008-0000-1200-0000032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6" name="Text Box 225">
          <a:extLst>
            <a:ext uri="{FF2B5EF4-FFF2-40B4-BE49-F238E27FC236}">
              <a16:creationId xmlns:a16="http://schemas.microsoft.com/office/drawing/2014/main" id="{00000000-0008-0000-1200-000006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13</xdr:col>
      <xdr:colOff>219075</xdr:colOff>
      <xdr:row>0</xdr:row>
      <xdr:rowOff>0</xdr:rowOff>
    </xdr:from>
    <xdr:to>
      <xdr:col>13</xdr:col>
      <xdr:colOff>523875</xdr:colOff>
      <xdr:row>14</xdr:row>
      <xdr:rowOff>28575</xdr:rowOff>
    </xdr:to>
    <xdr:sp macro="" textlink="">
      <xdr:nvSpPr>
        <xdr:cNvPr id="10244" name="Check Box 4" hidden="1">
          <a:extLst>
            <a:ext uri="{63B3BB69-23CF-44E3-9099-C40C66FF867C}">
              <a14:compatExt xmlns:a14="http://schemas.microsoft.com/office/drawing/2010/main" spid="_x0000_s10244"/>
            </a:ext>
            <a:ext uri="{FF2B5EF4-FFF2-40B4-BE49-F238E27FC236}">
              <a16:creationId xmlns:a16="http://schemas.microsoft.com/office/drawing/2014/main" id="{00000000-0008-0000-1200-0000042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257175</xdr:colOff>
      <xdr:row>0</xdr:row>
      <xdr:rowOff>0</xdr:rowOff>
    </xdr:from>
    <xdr:to>
      <xdr:col>13</xdr:col>
      <xdr:colOff>571500</xdr:colOff>
      <xdr:row>14</xdr:row>
      <xdr:rowOff>47625</xdr:rowOff>
    </xdr:to>
    <xdr:sp macro="" textlink="">
      <xdr:nvSpPr>
        <xdr:cNvPr id="10245" name="Check Box 5" hidden="1">
          <a:extLst>
            <a:ext uri="{63B3BB69-23CF-44E3-9099-C40C66FF867C}">
              <a14:compatExt xmlns:a14="http://schemas.microsoft.com/office/drawing/2010/main" spid="_x0000_s10245"/>
            </a:ext>
            <a:ext uri="{FF2B5EF4-FFF2-40B4-BE49-F238E27FC236}">
              <a16:creationId xmlns:a16="http://schemas.microsoft.com/office/drawing/2014/main" id="{00000000-0008-0000-1200-0000052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5A34158E-E65D-4CB4-BE5D-EDC9ECD85416}"/>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10241"/>
            </a:ext>
            <a:ext uri="{FF2B5EF4-FFF2-40B4-BE49-F238E27FC236}">
              <a16:creationId xmlns:a16="http://schemas.microsoft.com/office/drawing/2014/main" id="{E2B02EC1-879C-41D1-B0F2-0D4E542C0C60}"/>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85725</xdr:colOff>
      <xdr:row>1</xdr:row>
      <xdr:rowOff>104775</xdr:rowOff>
    </xdr:from>
    <xdr:to>
      <xdr:col>4</xdr:col>
      <xdr:colOff>390525</xdr:colOff>
      <xdr:row>15</xdr:row>
      <xdr:rowOff>0</xdr:rowOff>
    </xdr:to>
    <xdr:sp macro="" textlink="">
      <xdr:nvSpPr>
        <xdr:cNvPr id="4" name="Check Box 2" hidden="1">
          <a:extLst>
            <a:ext uri="{63B3BB69-23CF-44E3-9099-C40C66FF867C}">
              <a14:compatExt xmlns:a14="http://schemas.microsoft.com/office/drawing/2010/main" spid="_x0000_s10242"/>
            </a:ext>
            <a:ext uri="{FF2B5EF4-FFF2-40B4-BE49-F238E27FC236}">
              <a16:creationId xmlns:a16="http://schemas.microsoft.com/office/drawing/2014/main" id="{8B3B5408-4237-4B32-8705-2971D8AB8011}"/>
            </a:ext>
          </a:extLst>
        </xdr:cNvPr>
        <xdr:cNvSpPr/>
      </xdr:nvSpPr>
      <xdr:spPr bwMode="auto">
        <a:xfrm>
          <a:off x="4139565" y="272415"/>
          <a:ext cx="304800" cy="28365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904875</xdr:colOff>
      <xdr:row>1</xdr:row>
      <xdr:rowOff>133350</xdr:rowOff>
    </xdr:from>
    <xdr:to>
      <xdr:col>8</xdr:col>
      <xdr:colOff>133350</xdr:colOff>
      <xdr:row>15</xdr:row>
      <xdr:rowOff>47625</xdr:rowOff>
    </xdr:to>
    <xdr:sp macro="" textlink="">
      <xdr:nvSpPr>
        <xdr:cNvPr id="5" name="Check Box 3" hidden="1">
          <a:extLst>
            <a:ext uri="{63B3BB69-23CF-44E3-9099-C40C66FF867C}">
              <a14:compatExt xmlns:a14="http://schemas.microsoft.com/office/drawing/2010/main" spid="_x0000_s10243"/>
            </a:ext>
            <a:ext uri="{FF2B5EF4-FFF2-40B4-BE49-F238E27FC236}">
              <a16:creationId xmlns:a16="http://schemas.microsoft.com/office/drawing/2014/main" id="{5A37FDE4-B579-4482-B4FF-2D3413CA110B}"/>
            </a:ext>
          </a:extLst>
        </xdr:cNvPr>
        <xdr:cNvSpPr/>
      </xdr:nvSpPr>
      <xdr:spPr bwMode="auto">
        <a:xfrm>
          <a:off x="7084695" y="300990"/>
          <a:ext cx="348615" cy="28555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6" name="Text Box 225">
          <a:extLst>
            <a:ext uri="{FF2B5EF4-FFF2-40B4-BE49-F238E27FC236}">
              <a16:creationId xmlns:a16="http://schemas.microsoft.com/office/drawing/2014/main" id="{73593678-A43C-49F4-8CDA-DC269C60ECFA}"/>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13</xdr:col>
      <xdr:colOff>219075</xdr:colOff>
      <xdr:row>0</xdr:row>
      <xdr:rowOff>0</xdr:rowOff>
    </xdr:from>
    <xdr:to>
      <xdr:col>13</xdr:col>
      <xdr:colOff>523875</xdr:colOff>
      <xdr:row>14</xdr:row>
      <xdr:rowOff>28575</xdr:rowOff>
    </xdr:to>
    <xdr:sp macro="" textlink="">
      <xdr:nvSpPr>
        <xdr:cNvPr id="7" name="Check Box 4" hidden="1">
          <a:extLst>
            <a:ext uri="{63B3BB69-23CF-44E3-9099-C40C66FF867C}">
              <a14:compatExt xmlns:a14="http://schemas.microsoft.com/office/drawing/2010/main" spid="_x0000_s10244"/>
            </a:ext>
            <a:ext uri="{FF2B5EF4-FFF2-40B4-BE49-F238E27FC236}">
              <a16:creationId xmlns:a16="http://schemas.microsoft.com/office/drawing/2014/main" id="{B4D3A374-BF20-41DF-9ED0-37983AE799B6}"/>
            </a:ext>
          </a:extLst>
        </xdr:cNvPr>
        <xdr:cNvSpPr/>
      </xdr:nvSpPr>
      <xdr:spPr bwMode="auto">
        <a:xfrm>
          <a:off x="11900535" y="0"/>
          <a:ext cx="304800" cy="271081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257175</xdr:colOff>
      <xdr:row>0</xdr:row>
      <xdr:rowOff>0</xdr:rowOff>
    </xdr:from>
    <xdr:to>
      <xdr:col>13</xdr:col>
      <xdr:colOff>571500</xdr:colOff>
      <xdr:row>14</xdr:row>
      <xdr:rowOff>47625</xdr:rowOff>
    </xdr:to>
    <xdr:sp macro="" textlink="">
      <xdr:nvSpPr>
        <xdr:cNvPr id="8" name="Check Box 5" hidden="1">
          <a:extLst>
            <a:ext uri="{63B3BB69-23CF-44E3-9099-C40C66FF867C}">
              <a14:compatExt xmlns:a14="http://schemas.microsoft.com/office/drawing/2010/main" spid="_x0000_s10245"/>
            </a:ext>
            <a:ext uri="{FF2B5EF4-FFF2-40B4-BE49-F238E27FC236}">
              <a16:creationId xmlns:a16="http://schemas.microsoft.com/office/drawing/2014/main" id="{C033812B-6BEC-42BF-94A2-0C29D90C57FB}"/>
            </a:ext>
          </a:extLst>
        </xdr:cNvPr>
        <xdr:cNvSpPr/>
      </xdr:nvSpPr>
      <xdr:spPr bwMode="auto">
        <a:xfrm>
          <a:off x="11938635" y="0"/>
          <a:ext cx="314325" cy="27298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rge\Documents\NumLetra.xla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v - Num a Letras"/>
      <sheetName val="NumLetra"/>
    </sheetNames>
    <definedNames>
      <definedName name="NumLetra"/>
    </definedNames>
    <sheetDataSet>
      <sheetData sheetId="0"/>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Q77"/>
  <sheetViews>
    <sheetView tabSelected="1" topLeftCell="C1" zoomScale="60" zoomScaleNormal="60" zoomScaleSheetLayoutView="80" zoomScalePageLayoutView="80" workbookViewId="0">
      <selection activeCell="G11" sqref="G11"/>
    </sheetView>
  </sheetViews>
  <sheetFormatPr baseColWidth="10" defaultColWidth="11" defaultRowHeight="13.8"/>
  <cols>
    <col min="1" max="2" width="2.6640625" style="1" customWidth="1"/>
    <col min="3" max="3" width="18.88671875" style="38" customWidth="1"/>
    <col min="4" max="4" width="17.33203125" style="1" customWidth="1"/>
    <col min="5" max="5" width="21" style="38" customWidth="1"/>
    <col min="6" max="6" width="25.109375" style="1" customWidth="1"/>
    <col min="7" max="7" width="113" style="1" customWidth="1"/>
    <col min="8" max="8" width="10.44140625" style="1" customWidth="1"/>
    <col min="9" max="9" width="22.44140625" style="39" customWidth="1"/>
    <col min="10" max="10" width="27.6640625" style="40" customWidth="1"/>
    <col min="11" max="11" width="31.6640625" style="1" customWidth="1"/>
    <col min="12" max="12" width="2.6640625" style="1" customWidth="1"/>
    <col min="13" max="13" width="26.88671875" style="1" customWidth="1"/>
    <col min="14" max="14" width="20.6640625" style="1" customWidth="1"/>
    <col min="15" max="15" width="19.5546875" style="1" customWidth="1"/>
    <col min="16" max="16" width="27.6640625" style="1" customWidth="1"/>
    <col min="17" max="17" width="22.6640625" style="1" customWidth="1"/>
    <col min="18" max="18" width="11" style="1"/>
    <col min="19" max="19" width="19.88671875" style="1" customWidth="1"/>
    <col min="20" max="250" width="11" style="1"/>
    <col min="251" max="251" width="3.6640625" style="1" customWidth="1"/>
    <col min="252" max="252" width="9.109375" style="1" customWidth="1"/>
    <col min="253" max="253" width="9.88671875" style="1" customWidth="1"/>
    <col min="254" max="254" width="9.6640625" style="1" customWidth="1"/>
    <col min="255" max="255" width="6" style="1" customWidth="1"/>
    <col min="256" max="256" width="44.109375" style="1" customWidth="1"/>
    <col min="257" max="257" width="6.44140625" style="1" customWidth="1"/>
    <col min="258" max="258" width="14" style="1" customWidth="1"/>
    <col min="259" max="259" width="18.33203125" style="1" customWidth="1"/>
    <col min="260" max="260" width="24.33203125" style="1" customWidth="1"/>
    <col min="261" max="261" width="22.109375" style="1" customWidth="1"/>
    <col min="262" max="506" width="11" style="1"/>
    <col min="507" max="507" width="3.6640625" style="1" customWidth="1"/>
    <col min="508" max="508" width="9.109375" style="1" customWidth="1"/>
    <col min="509" max="509" width="9.88671875" style="1" customWidth="1"/>
    <col min="510" max="510" width="9.6640625" style="1" customWidth="1"/>
    <col min="511" max="511" width="6" style="1" customWidth="1"/>
    <col min="512" max="512" width="44.109375" style="1" customWidth="1"/>
    <col min="513" max="513" width="6.44140625" style="1" customWidth="1"/>
    <col min="514" max="514" width="14" style="1" customWidth="1"/>
    <col min="515" max="515" width="18.33203125" style="1" customWidth="1"/>
    <col min="516" max="516" width="24.33203125" style="1" customWidth="1"/>
    <col min="517" max="517" width="22.109375" style="1" customWidth="1"/>
    <col min="518" max="762" width="11" style="1"/>
    <col min="763" max="763" width="3.6640625" style="1" customWidth="1"/>
    <col min="764" max="764" width="9.109375" style="1" customWidth="1"/>
    <col min="765" max="765" width="9.88671875" style="1" customWidth="1"/>
    <col min="766" max="766" width="9.6640625" style="1" customWidth="1"/>
    <col min="767" max="767" width="6" style="1" customWidth="1"/>
    <col min="768" max="768" width="44.109375" style="1" customWidth="1"/>
    <col min="769" max="769" width="6.44140625" style="1" customWidth="1"/>
    <col min="770" max="770" width="14" style="1" customWidth="1"/>
    <col min="771" max="771" width="18.33203125" style="1" customWidth="1"/>
    <col min="772" max="772" width="24.33203125" style="1" customWidth="1"/>
    <col min="773" max="773" width="22.109375" style="1" customWidth="1"/>
    <col min="774" max="1018" width="11" style="1"/>
    <col min="1019" max="1019" width="3.6640625" style="1" customWidth="1"/>
    <col min="1020" max="1020" width="9.109375" style="1" customWidth="1"/>
    <col min="1021" max="1021" width="9.88671875" style="1" customWidth="1"/>
    <col min="1022" max="1022" width="9.6640625" style="1" customWidth="1"/>
    <col min="1023" max="1023" width="6" style="1" customWidth="1"/>
    <col min="1024" max="1024" width="44.109375" style="1" customWidth="1"/>
    <col min="1025" max="1025" width="6.44140625" style="1" customWidth="1"/>
    <col min="1026" max="1026" width="14" style="1" customWidth="1"/>
    <col min="1027" max="1027" width="18.33203125" style="1" customWidth="1"/>
    <col min="1028" max="1028" width="24.33203125" style="1" customWidth="1"/>
    <col min="1029" max="1029" width="22.109375" style="1" customWidth="1"/>
    <col min="1030" max="1274" width="11" style="1"/>
    <col min="1275" max="1275" width="3.6640625" style="1" customWidth="1"/>
    <col min="1276" max="1276" width="9.109375" style="1" customWidth="1"/>
    <col min="1277" max="1277" width="9.88671875" style="1" customWidth="1"/>
    <col min="1278" max="1278" width="9.6640625" style="1" customWidth="1"/>
    <col min="1279" max="1279" width="6" style="1" customWidth="1"/>
    <col min="1280" max="1280" width="44.109375" style="1" customWidth="1"/>
    <col min="1281" max="1281" width="6.44140625" style="1" customWidth="1"/>
    <col min="1282" max="1282" width="14" style="1" customWidth="1"/>
    <col min="1283" max="1283" width="18.33203125" style="1" customWidth="1"/>
    <col min="1284" max="1284" width="24.33203125" style="1" customWidth="1"/>
    <col min="1285" max="1285" width="22.109375" style="1" customWidth="1"/>
    <col min="1286" max="1530" width="11" style="1"/>
    <col min="1531" max="1531" width="3.6640625" style="1" customWidth="1"/>
    <col min="1532" max="1532" width="9.109375" style="1" customWidth="1"/>
    <col min="1533" max="1533" width="9.88671875" style="1" customWidth="1"/>
    <col min="1534" max="1534" width="9.6640625" style="1" customWidth="1"/>
    <col min="1535" max="1535" width="6" style="1" customWidth="1"/>
    <col min="1536" max="1536" width="44.109375" style="1" customWidth="1"/>
    <col min="1537" max="1537" width="6.44140625" style="1" customWidth="1"/>
    <col min="1538" max="1538" width="14" style="1" customWidth="1"/>
    <col min="1539" max="1539" width="18.33203125" style="1" customWidth="1"/>
    <col min="1540" max="1540" width="24.33203125" style="1" customWidth="1"/>
    <col min="1541" max="1541" width="22.109375" style="1" customWidth="1"/>
    <col min="1542" max="1786" width="11" style="1"/>
    <col min="1787" max="1787" width="3.6640625" style="1" customWidth="1"/>
    <col min="1788" max="1788" width="9.109375" style="1" customWidth="1"/>
    <col min="1789" max="1789" width="9.88671875" style="1" customWidth="1"/>
    <col min="1790" max="1790" width="9.6640625" style="1" customWidth="1"/>
    <col min="1791" max="1791" width="6" style="1" customWidth="1"/>
    <col min="1792" max="1792" width="44.109375" style="1" customWidth="1"/>
    <col min="1793" max="1793" width="6.44140625" style="1" customWidth="1"/>
    <col min="1794" max="1794" width="14" style="1" customWidth="1"/>
    <col min="1795" max="1795" width="18.33203125" style="1" customWidth="1"/>
    <col min="1796" max="1796" width="24.33203125" style="1" customWidth="1"/>
    <col min="1797" max="1797" width="22.109375" style="1" customWidth="1"/>
    <col min="1798" max="2042" width="11" style="1"/>
    <col min="2043" max="2043" width="3.6640625" style="1" customWidth="1"/>
    <col min="2044" max="2044" width="9.109375" style="1" customWidth="1"/>
    <col min="2045" max="2045" width="9.88671875" style="1" customWidth="1"/>
    <col min="2046" max="2046" width="9.6640625" style="1" customWidth="1"/>
    <col min="2047" max="2047" width="6" style="1" customWidth="1"/>
    <col min="2048" max="2048" width="44.109375" style="1" customWidth="1"/>
    <col min="2049" max="2049" width="6.44140625" style="1" customWidth="1"/>
    <col min="2050" max="2050" width="14" style="1" customWidth="1"/>
    <col min="2051" max="2051" width="18.33203125" style="1" customWidth="1"/>
    <col min="2052" max="2052" width="24.33203125" style="1" customWidth="1"/>
    <col min="2053" max="2053" width="22.109375" style="1" customWidth="1"/>
    <col min="2054" max="2298" width="11" style="1"/>
    <col min="2299" max="2299" width="3.6640625" style="1" customWidth="1"/>
    <col min="2300" max="2300" width="9.109375" style="1" customWidth="1"/>
    <col min="2301" max="2301" width="9.88671875" style="1" customWidth="1"/>
    <col min="2302" max="2302" width="9.6640625" style="1" customWidth="1"/>
    <col min="2303" max="2303" width="6" style="1" customWidth="1"/>
    <col min="2304" max="2304" width="44.109375" style="1" customWidth="1"/>
    <col min="2305" max="2305" width="6.44140625" style="1" customWidth="1"/>
    <col min="2306" max="2306" width="14" style="1" customWidth="1"/>
    <col min="2307" max="2307" width="18.33203125" style="1" customWidth="1"/>
    <col min="2308" max="2308" width="24.33203125" style="1" customWidth="1"/>
    <col min="2309" max="2309" width="22.109375" style="1" customWidth="1"/>
    <col min="2310" max="2554" width="11" style="1"/>
    <col min="2555" max="2555" width="3.6640625" style="1" customWidth="1"/>
    <col min="2556" max="2556" width="9.109375" style="1" customWidth="1"/>
    <col min="2557" max="2557" width="9.88671875" style="1" customWidth="1"/>
    <col min="2558" max="2558" width="9.6640625" style="1" customWidth="1"/>
    <col min="2559" max="2559" width="6" style="1" customWidth="1"/>
    <col min="2560" max="2560" width="44.109375" style="1" customWidth="1"/>
    <col min="2561" max="2561" width="6.44140625" style="1" customWidth="1"/>
    <col min="2562" max="2562" width="14" style="1" customWidth="1"/>
    <col min="2563" max="2563" width="18.33203125" style="1" customWidth="1"/>
    <col min="2564" max="2564" width="24.33203125" style="1" customWidth="1"/>
    <col min="2565" max="2565" width="22.109375" style="1" customWidth="1"/>
    <col min="2566" max="2810" width="11" style="1"/>
    <col min="2811" max="2811" width="3.6640625" style="1" customWidth="1"/>
    <col min="2812" max="2812" width="9.109375" style="1" customWidth="1"/>
    <col min="2813" max="2813" width="9.88671875" style="1" customWidth="1"/>
    <col min="2814" max="2814" width="9.6640625" style="1" customWidth="1"/>
    <col min="2815" max="2815" width="6" style="1" customWidth="1"/>
    <col min="2816" max="2816" width="44.109375" style="1" customWidth="1"/>
    <col min="2817" max="2817" width="6.44140625" style="1" customWidth="1"/>
    <col min="2818" max="2818" width="14" style="1" customWidth="1"/>
    <col min="2819" max="2819" width="18.33203125" style="1" customWidth="1"/>
    <col min="2820" max="2820" width="24.33203125" style="1" customWidth="1"/>
    <col min="2821" max="2821" width="22.109375" style="1" customWidth="1"/>
    <col min="2822" max="3066" width="11" style="1"/>
    <col min="3067" max="3067" width="3.6640625" style="1" customWidth="1"/>
    <col min="3068" max="3068" width="9.109375" style="1" customWidth="1"/>
    <col min="3069" max="3069" width="9.88671875" style="1" customWidth="1"/>
    <col min="3070" max="3070" width="9.6640625" style="1" customWidth="1"/>
    <col min="3071" max="3071" width="6" style="1" customWidth="1"/>
    <col min="3072" max="3072" width="44.109375" style="1" customWidth="1"/>
    <col min="3073" max="3073" width="6.44140625" style="1" customWidth="1"/>
    <col min="3074" max="3074" width="14" style="1" customWidth="1"/>
    <col min="3075" max="3075" width="18.33203125" style="1" customWidth="1"/>
    <col min="3076" max="3076" width="24.33203125" style="1" customWidth="1"/>
    <col min="3077" max="3077" width="22.109375" style="1" customWidth="1"/>
    <col min="3078" max="3322" width="11" style="1"/>
    <col min="3323" max="3323" width="3.6640625" style="1" customWidth="1"/>
    <col min="3324" max="3324" width="9.109375" style="1" customWidth="1"/>
    <col min="3325" max="3325" width="9.88671875" style="1" customWidth="1"/>
    <col min="3326" max="3326" width="9.6640625" style="1" customWidth="1"/>
    <col min="3327" max="3327" width="6" style="1" customWidth="1"/>
    <col min="3328" max="3328" width="44.109375" style="1" customWidth="1"/>
    <col min="3329" max="3329" width="6.44140625" style="1" customWidth="1"/>
    <col min="3330" max="3330" width="14" style="1" customWidth="1"/>
    <col min="3331" max="3331" width="18.33203125" style="1" customWidth="1"/>
    <col min="3332" max="3332" width="24.33203125" style="1" customWidth="1"/>
    <col min="3333" max="3333" width="22.109375" style="1" customWidth="1"/>
    <col min="3334" max="3578" width="11" style="1"/>
    <col min="3579" max="3579" width="3.6640625" style="1" customWidth="1"/>
    <col min="3580" max="3580" width="9.109375" style="1" customWidth="1"/>
    <col min="3581" max="3581" width="9.88671875" style="1" customWidth="1"/>
    <col min="3582" max="3582" width="9.6640625" style="1" customWidth="1"/>
    <col min="3583" max="3583" width="6" style="1" customWidth="1"/>
    <col min="3584" max="3584" width="44.109375" style="1" customWidth="1"/>
    <col min="3585" max="3585" width="6.44140625" style="1" customWidth="1"/>
    <col min="3586" max="3586" width="14" style="1" customWidth="1"/>
    <col min="3587" max="3587" width="18.33203125" style="1" customWidth="1"/>
    <col min="3588" max="3588" width="24.33203125" style="1" customWidth="1"/>
    <col min="3589" max="3589" width="22.109375" style="1" customWidth="1"/>
    <col min="3590" max="3834" width="11" style="1"/>
    <col min="3835" max="3835" width="3.6640625" style="1" customWidth="1"/>
    <col min="3836" max="3836" width="9.109375" style="1" customWidth="1"/>
    <col min="3837" max="3837" width="9.88671875" style="1" customWidth="1"/>
    <col min="3838" max="3838" width="9.6640625" style="1" customWidth="1"/>
    <col min="3839" max="3839" width="6" style="1" customWidth="1"/>
    <col min="3840" max="3840" width="44.109375" style="1" customWidth="1"/>
    <col min="3841" max="3841" width="6.44140625" style="1" customWidth="1"/>
    <col min="3842" max="3842" width="14" style="1" customWidth="1"/>
    <col min="3843" max="3843" width="18.33203125" style="1" customWidth="1"/>
    <col min="3844" max="3844" width="24.33203125" style="1" customWidth="1"/>
    <col min="3845" max="3845" width="22.109375" style="1" customWidth="1"/>
    <col min="3846" max="4090" width="11" style="1"/>
    <col min="4091" max="4091" width="3.6640625" style="1" customWidth="1"/>
    <col min="4092" max="4092" width="9.109375" style="1" customWidth="1"/>
    <col min="4093" max="4093" width="9.88671875" style="1" customWidth="1"/>
    <col min="4094" max="4094" width="9.6640625" style="1" customWidth="1"/>
    <col min="4095" max="4095" width="6" style="1" customWidth="1"/>
    <col min="4096" max="4096" width="44.109375" style="1" customWidth="1"/>
    <col min="4097" max="4097" width="6.44140625" style="1" customWidth="1"/>
    <col min="4098" max="4098" width="14" style="1" customWidth="1"/>
    <col min="4099" max="4099" width="18.33203125" style="1" customWidth="1"/>
    <col min="4100" max="4100" width="24.33203125" style="1" customWidth="1"/>
    <col min="4101" max="4101" width="22.109375" style="1" customWidth="1"/>
    <col min="4102" max="4346" width="11" style="1"/>
    <col min="4347" max="4347" width="3.6640625" style="1" customWidth="1"/>
    <col min="4348" max="4348" width="9.109375" style="1" customWidth="1"/>
    <col min="4349" max="4349" width="9.88671875" style="1" customWidth="1"/>
    <col min="4350" max="4350" width="9.6640625" style="1" customWidth="1"/>
    <col min="4351" max="4351" width="6" style="1" customWidth="1"/>
    <col min="4352" max="4352" width="44.109375" style="1" customWidth="1"/>
    <col min="4353" max="4353" width="6.44140625" style="1" customWidth="1"/>
    <col min="4354" max="4354" width="14" style="1" customWidth="1"/>
    <col min="4355" max="4355" width="18.33203125" style="1" customWidth="1"/>
    <col min="4356" max="4356" width="24.33203125" style="1" customWidth="1"/>
    <col min="4357" max="4357" width="22.109375" style="1" customWidth="1"/>
    <col min="4358" max="4602" width="11" style="1"/>
    <col min="4603" max="4603" width="3.6640625" style="1" customWidth="1"/>
    <col min="4604" max="4604" width="9.109375" style="1" customWidth="1"/>
    <col min="4605" max="4605" width="9.88671875" style="1" customWidth="1"/>
    <col min="4606" max="4606" width="9.6640625" style="1" customWidth="1"/>
    <col min="4607" max="4607" width="6" style="1" customWidth="1"/>
    <col min="4608" max="4608" width="44.109375" style="1" customWidth="1"/>
    <col min="4609" max="4609" width="6.44140625" style="1" customWidth="1"/>
    <col min="4610" max="4610" width="14" style="1" customWidth="1"/>
    <col min="4611" max="4611" width="18.33203125" style="1" customWidth="1"/>
    <col min="4612" max="4612" width="24.33203125" style="1" customWidth="1"/>
    <col min="4613" max="4613" width="22.109375" style="1" customWidth="1"/>
    <col min="4614" max="4858" width="11" style="1"/>
    <col min="4859" max="4859" width="3.6640625" style="1" customWidth="1"/>
    <col min="4860" max="4860" width="9.109375" style="1" customWidth="1"/>
    <col min="4861" max="4861" width="9.88671875" style="1" customWidth="1"/>
    <col min="4862" max="4862" width="9.6640625" style="1" customWidth="1"/>
    <col min="4863" max="4863" width="6" style="1" customWidth="1"/>
    <col min="4864" max="4864" width="44.109375" style="1" customWidth="1"/>
    <col min="4865" max="4865" width="6.44140625" style="1" customWidth="1"/>
    <col min="4866" max="4866" width="14" style="1" customWidth="1"/>
    <col min="4867" max="4867" width="18.33203125" style="1" customWidth="1"/>
    <col min="4868" max="4868" width="24.33203125" style="1" customWidth="1"/>
    <col min="4869" max="4869" width="22.109375" style="1" customWidth="1"/>
    <col min="4870" max="5114" width="11" style="1"/>
    <col min="5115" max="5115" width="3.6640625" style="1" customWidth="1"/>
    <col min="5116" max="5116" width="9.109375" style="1" customWidth="1"/>
    <col min="5117" max="5117" width="9.88671875" style="1" customWidth="1"/>
    <col min="5118" max="5118" width="9.6640625" style="1" customWidth="1"/>
    <col min="5119" max="5119" width="6" style="1" customWidth="1"/>
    <col min="5120" max="5120" width="44.109375" style="1" customWidth="1"/>
    <col min="5121" max="5121" width="6.44140625" style="1" customWidth="1"/>
    <col min="5122" max="5122" width="14" style="1" customWidth="1"/>
    <col min="5123" max="5123" width="18.33203125" style="1" customWidth="1"/>
    <col min="5124" max="5124" width="24.33203125" style="1" customWidth="1"/>
    <col min="5125" max="5125" width="22.109375" style="1" customWidth="1"/>
    <col min="5126" max="5370" width="11" style="1"/>
    <col min="5371" max="5371" width="3.6640625" style="1" customWidth="1"/>
    <col min="5372" max="5372" width="9.109375" style="1" customWidth="1"/>
    <col min="5373" max="5373" width="9.88671875" style="1" customWidth="1"/>
    <col min="5374" max="5374" width="9.6640625" style="1" customWidth="1"/>
    <col min="5375" max="5375" width="6" style="1" customWidth="1"/>
    <col min="5376" max="5376" width="44.109375" style="1" customWidth="1"/>
    <col min="5377" max="5377" width="6.44140625" style="1" customWidth="1"/>
    <col min="5378" max="5378" width="14" style="1" customWidth="1"/>
    <col min="5379" max="5379" width="18.33203125" style="1" customWidth="1"/>
    <col min="5380" max="5380" width="24.33203125" style="1" customWidth="1"/>
    <col min="5381" max="5381" width="22.109375" style="1" customWidth="1"/>
    <col min="5382" max="5626" width="11" style="1"/>
    <col min="5627" max="5627" width="3.6640625" style="1" customWidth="1"/>
    <col min="5628" max="5628" width="9.109375" style="1" customWidth="1"/>
    <col min="5629" max="5629" width="9.88671875" style="1" customWidth="1"/>
    <col min="5630" max="5630" width="9.6640625" style="1" customWidth="1"/>
    <col min="5631" max="5631" width="6" style="1" customWidth="1"/>
    <col min="5632" max="5632" width="44.109375" style="1" customWidth="1"/>
    <col min="5633" max="5633" width="6.44140625" style="1" customWidth="1"/>
    <col min="5634" max="5634" width="14" style="1" customWidth="1"/>
    <col min="5635" max="5635" width="18.33203125" style="1" customWidth="1"/>
    <col min="5636" max="5636" width="24.33203125" style="1" customWidth="1"/>
    <col min="5637" max="5637" width="22.109375" style="1" customWidth="1"/>
    <col min="5638" max="5882" width="11" style="1"/>
    <col min="5883" max="5883" width="3.6640625" style="1" customWidth="1"/>
    <col min="5884" max="5884" width="9.109375" style="1" customWidth="1"/>
    <col min="5885" max="5885" width="9.88671875" style="1" customWidth="1"/>
    <col min="5886" max="5886" width="9.6640625" style="1" customWidth="1"/>
    <col min="5887" max="5887" width="6" style="1" customWidth="1"/>
    <col min="5888" max="5888" width="44.109375" style="1" customWidth="1"/>
    <col min="5889" max="5889" width="6.44140625" style="1" customWidth="1"/>
    <col min="5890" max="5890" width="14" style="1" customWidth="1"/>
    <col min="5891" max="5891" width="18.33203125" style="1" customWidth="1"/>
    <col min="5892" max="5892" width="24.33203125" style="1" customWidth="1"/>
    <col min="5893" max="5893" width="22.109375" style="1" customWidth="1"/>
    <col min="5894" max="6138" width="11" style="1"/>
    <col min="6139" max="6139" width="3.6640625" style="1" customWidth="1"/>
    <col min="6140" max="6140" width="9.109375" style="1" customWidth="1"/>
    <col min="6141" max="6141" width="9.88671875" style="1" customWidth="1"/>
    <col min="6142" max="6142" width="9.6640625" style="1" customWidth="1"/>
    <col min="6143" max="6143" width="6" style="1" customWidth="1"/>
    <col min="6144" max="6144" width="44.109375" style="1" customWidth="1"/>
    <col min="6145" max="6145" width="6.44140625" style="1" customWidth="1"/>
    <col min="6146" max="6146" width="14" style="1" customWidth="1"/>
    <col min="6147" max="6147" width="18.33203125" style="1" customWidth="1"/>
    <col min="6148" max="6148" width="24.33203125" style="1" customWidth="1"/>
    <col min="6149" max="6149" width="22.109375" style="1" customWidth="1"/>
    <col min="6150" max="6394" width="11" style="1"/>
    <col min="6395" max="6395" width="3.6640625" style="1" customWidth="1"/>
    <col min="6396" max="6396" width="9.109375" style="1" customWidth="1"/>
    <col min="6397" max="6397" width="9.88671875" style="1" customWidth="1"/>
    <col min="6398" max="6398" width="9.6640625" style="1" customWidth="1"/>
    <col min="6399" max="6399" width="6" style="1" customWidth="1"/>
    <col min="6400" max="6400" width="44.109375" style="1" customWidth="1"/>
    <col min="6401" max="6401" width="6.44140625" style="1" customWidth="1"/>
    <col min="6402" max="6402" width="14" style="1" customWidth="1"/>
    <col min="6403" max="6403" width="18.33203125" style="1" customWidth="1"/>
    <col min="6404" max="6404" width="24.33203125" style="1" customWidth="1"/>
    <col min="6405" max="6405" width="22.109375" style="1" customWidth="1"/>
    <col min="6406" max="6650" width="11" style="1"/>
    <col min="6651" max="6651" width="3.6640625" style="1" customWidth="1"/>
    <col min="6652" max="6652" width="9.109375" style="1" customWidth="1"/>
    <col min="6653" max="6653" width="9.88671875" style="1" customWidth="1"/>
    <col min="6654" max="6654" width="9.6640625" style="1" customWidth="1"/>
    <col min="6655" max="6655" width="6" style="1" customWidth="1"/>
    <col min="6656" max="6656" width="44.109375" style="1" customWidth="1"/>
    <col min="6657" max="6657" width="6.44140625" style="1" customWidth="1"/>
    <col min="6658" max="6658" width="14" style="1" customWidth="1"/>
    <col min="6659" max="6659" width="18.33203125" style="1" customWidth="1"/>
    <col min="6660" max="6660" width="24.33203125" style="1" customWidth="1"/>
    <col min="6661" max="6661" width="22.109375" style="1" customWidth="1"/>
    <col min="6662" max="6906" width="11" style="1"/>
    <col min="6907" max="6907" width="3.6640625" style="1" customWidth="1"/>
    <col min="6908" max="6908" width="9.109375" style="1" customWidth="1"/>
    <col min="6909" max="6909" width="9.88671875" style="1" customWidth="1"/>
    <col min="6910" max="6910" width="9.6640625" style="1" customWidth="1"/>
    <col min="6911" max="6911" width="6" style="1" customWidth="1"/>
    <col min="6912" max="6912" width="44.109375" style="1" customWidth="1"/>
    <col min="6913" max="6913" width="6.44140625" style="1" customWidth="1"/>
    <col min="6914" max="6914" width="14" style="1" customWidth="1"/>
    <col min="6915" max="6915" width="18.33203125" style="1" customWidth="1"/>
    <col min="6916" max="6916" width="24.33203125" style="1" customWidth="1"/>
    <col min="6917" max="6917" width="22.109375" style="1" customWidth="1"/>
    <col min="6918" max="7162" width="11" style="1"/>
    <col min="7163" max="7163" width="3.6640625" style="1" customWidth="1"/>
    <col min="7164" max="7164" width="9.109375" style="1" customWidth="1"/>
    <col min="7165" max="7165" width="9.88671875" style="1" customWidth="1"/>
    <col min="7166" max="7166" width="9.6640625" style="1" customWidth="1"/>
    <col min="7167" max="7167" width="6" style="1" customWidth="1"/>
    <col min="7168" max="7168" width="44.109375" style="1" customWidth="1"/>
    <col min="7169" max="7169" width="6.44140625" style="1" customWidth="1"/>
    <col min="7170" max="7170" width="14" style="1" customWidth="1"/>
    <col min="7171" max="7171" width="18.33203125" style="1" customWidth="1"/>
    <col min="7172" max="7172" width="24.33203125" style="1" customWidth="1"/>
    <col min="7173" max="7173" width="22.109375" style="1" customWidth="1"/>
    <col min="7174" max="7418" width="11" style="1"/>
    <col min="7419" max="7419" width="3.6640625" style="1" customWidth="1"/>
    <col min="7420" max="7420" width="9.109375" style="1" customWidth="1"/>
    <col min="7421" max="7421" width="9.88671875" style="1" customWidth="1"/>
    <col min="7422" max="7422" width="9.6640625" style="1" customWidth="1"/>
    <col min="7423" max="7423" width="6" style="1" customWidth="1"/>
    <col min="7424" max="7424" width="44.109375" style="1" customWidth="1"/>
    <col min="7425" max="7425" width="6.44140625" style="1" customWidth="1"/>
    <col min="7426" max="7426" width="14" style="1" customWidth="1"/>
    <col min="7427" max="7427" width="18.33203125" style="1" customWidth="1"/>
    <col min="7428" max="7428" width="24.33203125" style="1" customWidth="1"/>
    <col min="7429" max="7429" width="22.109375" style="1" customWidth="1"/>
    <col min="7430" max="7674" width="11" style="1"/>
    <col min="7675" max="7675" width="3.6640625" style="1" customWidth="1"/>
    <col min="7676" max="7676" width="9.109375" style="1" customWidth="1"/>
    <col min="7677" max="7677" width="9.88671875" style="1" customWidth="1"/>
    <col min="7678" max="7678" width="9.6640625" style="1" customWidth="1"/>
    <col min="7679" max="7679" width="6" style="1" customWidth="1"/>
    <col min="7680" max="7680" width="44.109375" style="1" customWidth="1"/>
    <col min="7681" max="7681" width="6.44140625" style="1" customWidth="1"/>
    <col min="7682" max="7682" width="14" style="1" customWidth="1"/>
    <col min="7683" max="7683" width="18.33203125" style="1" customWidth="1"/>
    <col min="7684" max="7684" width="24.33203125" style="1" customWidth="1"/>
    <col min="7685" max="7685" width="22.109375" style="1" customWidth="1"/>
    <col min="7686" max="7930" width="11" style="1"/>
    <col min="7931" max="7931" width="3.6640625" style="1" customWidth="1"/>
    <col min="7932" max="7932" width="9.109375" style="1" customWidth="1"/>
    <col min="7933" max="7933" width="9.88671875" style="1" customWidth="1"/>
    <col min="7934" max="7934" width="9.6640625" style="1" customWidth="1"/>
    <col min="7935" max="7935" width="6" style="1" customWidth="1"/>
    <col min="7936" max="7936" width="44.109375" style="1" customWidth="1"/>
    <col min="7937" max="7937" width="6.44140625" style="1" customWidth="1"/>
    <col min="7938" max="7938" width="14" style="1" customWidth="1"/>
    <col min="7939" max="7939" width="18.33203125" style="1" customWidth="1"/>
    <col min="7940" max="7940" width="24.33203125" style="1" customWidth="1"/>
    <col min="7941" max="7941" width="22.109375" style="1" customWidth="1"/>
    <col min="7942" max="8186" width="11" style="1"/>
    <col min="8187" max="8187" width="3.6640625" style="1" customWidth="1"/>
    <col min="8188" max="8188" width="9.109375" style="1" customWidth="1"/>
    <col min="8189" max="8189" width="9.88671875" style="1" customWidth="1"/>
    <col min="8190" max="8190" width="9.6640625" style="1" customWidth="1"/>
    <col min="8191" max="8191" width="6" style="1" customWidth="1"/>
    <col min="8192" max="8192" width="44.109375" style="1" customWidth="1"/>
    <col min="8193" max="8193" width="6.44140625" style="1" customWidth="1"/>
    <col min="8194" max="8194" width="14" style="1" customWidth="1"/>
    <col min="8195" max="8195" width="18.33203125" style="1" customWidth="1"/>
    <col min="8196" max="8196" width="24.33203125" style="1" customWidth="1"/>
    <col min="8197" max="8197" width="22.109375" style="1" customWidth="1"/>
    <col min="8198" max="8442" width="11" style="1"/>
    <col min="8443" max="8443" width="3.6640625" style="1" customWidth="1"/>
    <col min="8444" max="8444" width="9.109375" style="1" customWidth="1"/>
    <col min="8445" max="8445" width="9.88671875" style="1" customWidth="1"/>
    <col min="8446" max="8446" width="9.6640625" style="1" customWidth="1"/>
    <col min="8447" max="8447" width="6" style="1" customWidth="1"/>
    <col min="8448" max="8448" width="44.109375" style="1" customWidth="1"/>
    <col min="8449" max="8449" width="6.44140625" style="1" customWidth="1"/>
    <col min="8450" max="8450" width="14" style="1" customWidth="1"/>
    <col min="8451" max="8451" width="18.33203125" style="1" customWidth="1"/>
    <col min="8452" max="8452" width="24.33203125" style="1" customWidth="1"/>
    <col min="8453" max="8453" width="22.109375" style="1" customWidth="1"/>
    <col min="8454" max="8698" width="11" style="1"/>
    <col min="8699" max="8699" width="3.6640625" style="1" customWidth="1"/>
    <col min="8700" max="8700" width="9.109375" style="1" customWidth="1"/>
    <col min="8701" max="8701" width="9.88671875" style="1" customWidth="1"/>
    <col min="8702" max="8702" width="9.6640625" style="1" customWidth="1"/>
    <col min="8703" max="8703" width="6" style="1" customWidth="1"/>
    <col min="8704" max="8704" width="44.109375" style="1" customWidth="1"/>
    <col min="8705" max="8705" width="6.44140625" style="1" customWidth="1"/>
    <col min="8706" max="8706" width="14" style="1" customWidth="1"/>
    <col min="8707" max="8707" width="18.33203125" style="1" customWidth="1"/>
    <col min="8708" max="8708" width="24.33203125" style="1" customWidth="1"/>
    <col min="8709" max="8709" width="22.109375" style="1" customWidth="1"/>
    <col min="8710" max="8954" width="11" style="1"/>
    <col min="8955" max="8955" width="3.6640625" style="1" customWidth="1"/>
    <col min="8956" max="8956" width="9.109375" style="1" customWidth="1"/>
    <col min="8957" max="8957" width="9.88671875" style="1" customWidth="1"/>
    <col min="8958" max="8958" width="9.6640625" style="1" customWidth="1"/>
    <col min="8959" max="8959" width="6" style="1" customWidth="1"/>
    <col min="8960" max="8960" width="44.109375" style="1" customWidth="1"/>
    <col min="8961" max="8961" width="6.44140625" style="1" customWidth="1"/>
    <col min="8962" max="8962" width="14" style="1" customWidth="1"/>
    <col min="8963" max="8963" width="18.33203125" style="1" customWidth="1"/>
    <col min="8964" max="8964" width="24.33203125" style="1" customWidth="1"/>
    <col min="8965" max="8965" width="22.109375" style="1" customWidth="1"/>
    <col min="8966" max="9210" width="11" style="1"/>
    <col min="9211" max="9211" width="3.6640625" style="1" customWidth="1"/>
    <col min="9212" max="9212" width="9.109375" style="1" customWidth="1"/>
    <col min="9213" max="9213" width="9.88671875" style="1" customWidth="1"/>
    <col min="9214" max="9214" width="9.6640625" style="1" customWidth="1"/>
    <col min="9215" max="9215" width="6" style="1" customWidth="1"/>
    <col min="9216" max="9216" width="44.109375" style="1" customWidth="1"/>
    <col min="9217" max="9217" width="6.44140625" style="1" customWidth="1"/>
    <col min="9218" max="9218" width="14" style="1" customWidth="1"/>
    <col min="9219" max="9219" width="18.33203125" style="1" customWidth="1"/>
    <col min="9220" max="9220" width="24.33203125" style="1" customWidth="1"/>
    <col min="9221" max="9221" width="22.109375" style="1" customWidth="1"/>
    <col min="9222" max="9466" width="11" style="1"/>
    <col min="9467" max="9467" width="3.6640625" style="1" customWidth="1"/>
    <col min="9468" max="9468" width="9.109375" style="1" customWidth="1"/>
    <col min="9469" max="9469" width="9.88671875" style="1" customWidth="1"/>
    <col min="9470" max="9470" width="9.6640625" style="1" customWidth="1"/>
    <col min="9471" max="9471" width="6" style="1" customWidth="1"/>
    <col min="9472" max="9472" width="44.109375" style="1" customWidth="1"/>
    <col min="9473" max="9473" width="6.44140625" style="1" customWidth="1"/>
    <col min="9474" max="9474" width="14" style="1" customWidth="1"/>
    <col min="9475" max="9475" width="18.33203125" style="1" customWidth="1"/>
    <col min="9476" max="9476" width="24.33203125" style="1" customWidth="1"/>
    <col min="9477" max="9477" width="22.109375" style="1" customWidth="1"/>
    <col min="9478" max="9722" width="11" style="1"/>
    <col min="9723" max="9723" width="3.6640625" style="1" customWidth="1"/>
    <col min="9724" max="9724" width="9.109375" style="1" customWidth="1"/>
    <col min="9725" max="9725" width="9.88671875" style="1" customWidth="1"/>
    <col min="9726" max="9726" width="9.6640625" style="1" customWidth="1"/>
    <col min="9727" max="9727" width="6" style="1" customWidth="1"/>
    <col min="9728" max="9728" width="44.109375" style="1" customWidth="1"/>
    <col min="9729" max="9729" width="6.44140625" style="1" customWidth="1"/>
    <col min="9730" max="9730" width="14" style="1" customWidth="1"/>
    <col min="9731" max="9731" width="18.33203125" style="1" customWidth="1"/>
    <col min="9732" max="9732" width="24.33203125" style="1" customWidth="1"/>
    <col min="9733" max="9733" width="22.109375" style="1" customWidth="1"/>
    <col min="9734" max="9978" width="11" style="1"/>
    <col min="9979" max="9979" width="3.6640625" style="1" customWidth="1"/>
    <col min="9980" max="9980" width="9.109375" style="1" customWidth="1"/>
    <col min="9981" max="9981" width="9.88671875" style="1" customWidth="1"/>
    <col min="9982" max="9982" width="9.6640625" style="1" customWidth="1"/>
    <col min="9983" max="9983" width="6" style="1" customWidth="1"/>
    <col min="9984" max="9984" width="44.109375" style="1" customWidth="1"/>
    <col min="9985" max="9985" width="6.44140625" style="1" customWidth="1"/>
    <col min="9986" max="9986" width="14" style="1" customWidth="1"/>
    <col min="9987" max="9987" width="18.33203125" style="1" customWidth="1"/>
    <col min="9988" max="9988" width="24.33203125" style="1" customWidth="1"/>
    <col min="9989" max="9989" width="22.109375" style="1" customWidth="1"/>
    <col min="9990" max="10234" width="11" style="1"/>
    <col min="10235" max="10235" width="3.6640625" style="1" customWidth="1"/>
    <col min="10236" max="10236" width="9.109375" style="1" customWidth="1"/>
    <col min="10237" max="10237" width="9.88671875" style="1" customWidth="1"/>
    <col min="10238" max="10238" width="9.6640625" style="1" customWidth="1"/>
    <col min="10239" max="10239" width="6" style="1" customWidth="1"/>
    <col min="10240" max="10240" width="44.109375" style="1" customWidth="1"/>
    <col min="10241" max="10241" width="6.44140625" style="1" customWidth="1"/>
    <col min="10242" max="10242" width="14" style="1" customWidth="1"/>
    <col min="10243" max="10243" width="18.33203125" style="1" customWidth="1"/>
    <col min="10244" max="10244" width="24.33203125" style="1" customWidth="1"/>
    <col min="10245" max="10245" width="22.109375" style="1" customWidth="1"/>
    <col min="10246" max="10490" width="11" style="1"/>
    <col min="10491" max="10491" width="3.6640625" style="1" customWidth="1"/>
    <col min="10492" max="10492" width="9.109375" style="1" customWidth="1"/>
    <col min="10493" max="10493" width="9.88671875" style="1" customWidth="1"/>
    <col min="10494" max="10494" width="9.6640625" style="1" customWidth="1"/>
    <col min="10495" max="10495" width="6" style="1" customWidth="1"/>
    <col min="10496" max="10496" width="44.109375" style="1" customWidth="1"/>
    <col min="10497" max="10497" width="6.44140625" style="1" customWidth="1"/>
    <col min="10498" max="10498" width="14" style="1" customWidth="1"/>
    <col min="10499" max="10499" width="18.33203125" style="1" customWidth="1"/>
    <col min="10500" max="10500" width="24.33203125" style="1" customWidth="1"/>
    <col min="10501" max="10501" width="22.109375" style="1" customWidth="1"/>
    <col min="10502" max="10746" width="11" style="1"/>
    <col min="10747" max="10747" width="3.6640625" style="1" customWidth="1"/>
    <col min="10748" max="10748" width="9.109375" style="1" customWidth="1"/>
    <col min="10749" max="10749" width="9.88671875" style="1" customWidth="1"/>
    <col min="10750" max="10750" width="9.6640625" style="1" customWidth="1"/>
    <col min="10751" max="10751" width="6" style="1" customWidth="1"/>
    <col min="10752" max="10752" width="44.109375" style="1" customWidth="1"/>
    <col min="10753" max="10753" width="6.44140625" style="1" customWidth="1"/>
    <col min="10754" max="10754" width="14" style="1" customWidth="1"/>
    <col min="10755" max="10755" width="18.33203125" style="1" customWidth="1"/>
    <col min="10756" max="10756" width="24.33203125" style="1" customWidth="1"/>
    <col min="10757" max="10757" width="22.109375" style="1" customWidth="1"/>
    <col min="10758" max="11002" width="11" style="1"/>
    <col min="11003" max="11003" width="3.6640625" style="1" customWidth="1"/>
    <col min="11004" max="11004" width="9.109375" style="1" customWidth="1"/>
    <col min="11005" max="11005" width="9.88671875" style="1" customWidth="1"/>
    <col min="11006" max="11006" width="9.6640625" style="1" customWidth="1"/>
    <col min="11007" max="11007" width="6" style="1" customWidth="1"/>
    <col min="11008" max="11008" width="44.109375" style="1" customWidth="1"/>
    <col min="11009" max="11009" width="6.44140625" style="1" customWidth="1"/>
    <col min="11010" max="11010" width="14" style="1" customWidth="1"/>
    <col min="11011" max="11011" width="18.33203125" style="1" customWidth="1"/>
    <col min="11012" max="11012" width="24.33203125" style="1" customWidth="1"/>
    <col min="11013" max="11013" width="22.109375" style="1" customWidth="1"/>
    <col min="11014" max="11258" width="11" style="1"/>
    <col min="11259" max="11259" width="3.6640625" style="1" customWidth="1"/>
    <col min="11260" max="11260" width="9.109375" style="1" customWidth="1"/>
    <col min="11261" max="11261" width="9.88671875" style="1" customWidth="1"/>
    <col min="11262" max="11262" width="9.6640625" style="1" customWidth="1"/>
    <col min="11263" max="11263" width="6" style="1" customWidth="1"/>
    <col min="11264" max="11264" width="44.109375" style="1" customWidth="1"/>
    <col min="11265" max="11265" width="6.44140625" style="1" customWidth="1"/>
    <col min="11266" max="11266" width="14" style="1" customWidth="1"/>
    <col min="11267" max="11267" width="18.33203125" style="1" customWidth="1"/>
    <col min="11268" max="11268" width="24.33203125" style="1" customWidth="1"/>
    <col min="11269" max="11269" width="22.109375" style="1" customWidth="1"/>
    <col min="11270" max="11514" width="11" style="1"/>
    <col min="11515" max="11515" width="3.6640625" style="1" customWidth="1"/>
    <col min="11516" max="11516" width="9.109375" style="1" customWidth="1"/>
    <col min="11517" max="11517" width="9.88671875" style="1" customWidth="1"/>
    <col min="11518" max="11518" width="9.6640625" style="1" customWidth="1"/>
    <col min="11519" max="11519" width="6" style="1" customWidth="1"/>
    <col min="11520" max="11520" width="44.109375" style="1" customWidth="1"/>
    <col min="11521" max="11521" width="6.44140625" style="1" customWidth="1"/>
    <col min="11522" max="11522" width="14" style="1" customWidth="1"/>
    <col min="11523" max="11523" width="18.33203125" style="1" customWidth="1"/>
    <col min="11524" max="11524" width="24.33203125" style="1" customWidth="1"/>
    <col min="11525" max="11525" width="22.109375" style="1" customWidth="1"/>
    <col min="11526" max="11770" width="11" style="1"/>
    <col min="11771" max="11771" width="3.6640625" style="1" customWidth="1"/>
    <col min="11772" max="11772" width="9.109375" style="1" customWidth="1"/>
    <col min="11773" max="11773" width="9.88671875" style="1" customWidth="1"/>
    <col min="11774" max="11774" width="9.6640625" style="1" customWidth="1"/>
    <col min="11775" max="11775" width="6" style="1" customWidth="1"/>
    <col min="11776" max="11776" width="44.109375" style="1" customWidth="1"/>
    <col min="11777" max="11777" width="6.44140625" style="1" customWidth="1"/>
    <col min="11778" max="11778" width="14" style="1" customWidth="1"/>
    <col min="11779" max="11779" width="18.33203125" style="1" customWidth="1"/>
    <col min="11780" max="11780" width="24.33203125" style="1" customWidth="1"/>
    <col min="11781" max="11781" width="22.109375" style="1" customWidth="1"/>
    <col min="11782" max="12026" width="11" style="1"/>
    <col min="12027" max="12027" width="3.6640625" style="1" customWidth="1"/>
    <col min="12028" max="12028" width="9.109375" style="1" customWidth="1"/>
    <col min="12029" max="12029" width="9.88671875" style="1" customWidth="1"/>
    <col min="12030" max="12030" width="9.6640625" style="1" customWidth="1"/>
    <col min="12031" max="12031" width="6" style="1" customWidth="1"/>
    <col min="12032" max="12032" width="44.109375" style="1" customWidth="1"/>
    <col min="12033" max="12033" width="6.44140625" style="1" customWidth="1"/>
    <col min="12034" max="12034" width="14" style="1" customWidth="1"/>
    <col min="12035" max="12035" width="18.33203125" style="1" customWidth="1"/>
    <col min="12036" max="12036" width="24.33203125" style="1" customWidth="1"/>
    <col min="12037" max="12037" width="22.109375" style="1" customWidth="1"/>
    <col min="12038" max="12282" width="11" style="1"/>
    <col min="12283" max="12283" width="3.6640625" style="1" customWidth="1"/>
    <col min="12284" max="12284" width="9.109375" style="1" customWidth="1"/>
    <col min="12285" max="12285" width="9.88671875" style="1" customWidth="1"/>
    <col min="12286" max="12286" width="9.6640625" style="1" customWidth="1"/>
    <col min="12287" max="12287" width="6" style="1" customWidth="1"/>
    <col min="12288" max="12288" width="44.109375" style="1" customWidth="1"/>
    <col min="12289" max="12289" width="6.44140625" style="1" customWidth="1"/>
    <col min="12290" max="12290" width="14" style="1" customWidth="1"/>
    <col min="12291" max="12291" width="18.33203125" style="1" customWidth="1"/>
    <col min="12292" max="12292" width="24.33203125" style="1" customWidth="1"/>
    <col min="12293" max="12293" width="22.109375" style="1" customWidth="1"/>
    <col min="12294" max="12538" width="11" style="1"/>
    <col min="12539" max="12539" width="3.6640625" style="1" customWidth="1"/>
    <col min="12540" max="12540" width="9.109375" style="1" customWidth="1"/>
    <col min="12541" max="12541" width="9.88671875" style="1" customWidth="1"/>
    <col min="12542" max="12542" width="9.6640625" style="1" customWidth="1"/>
    <col min="12543" max="12543" width="6" style="1" customWidth="1"/>
    <col min="12544" max="12544" width="44.109375" style="1" customWidth="1"/>
    <col min="12545" max="12545" width="6.44140625" style="1" customWidth="1"/>
    <col min="12546" max="12546" width="14" style="1" customWidth="1"/>
    <col min="12547" max="12547" width="18.33203125" style="1" customWidth="1"/>
    <col min="12548" max="12548" width="24.33203125" style="1" customWidth="1"/>
    <col min="12549" max="12549" width="22.109375" style="1" customWidth="1"/>
    <col min="12550" max="12794" width="11" style="1"/>
    <col min="12795" max="12795" width="3.6640625" style="1" customWidth="1"/>
    <col min="12796" max="12796" width="9.109375" style="1" customWidth="1"/>
    <col min="12797" max="12797" width="9.88671875" style="1" customWidth="1"/>
    <col min="12798" max="12798" width="9.6640625" style="1" customWidth="1"/>
    <col min="12799" max="12799" width="6" style="1" customWidth="1"/>
    <col min="12800" max="12800" width="44.109375" style="1" customWidth="1"/>
    <col min="12801" max="12801" width="6.44140625" style="1" customWidth="1"/>
    <col min="12802" max="12802" width="14" style="1" customWidth="1"/>
    <col min="12803" max="12803" width="18.33203125" style="1" customWidth="1"/>
    <col min="12804" max="12804" width="24.33203125" style="1" customWidth="1"/>
    <col min="12805" max="12805" width="22.109375" style="1" customWidth="1"/>
    <col min="12806" max="13050" width="11" style="1"/>
    <col min="13051" max="13051" width="3.6640625" style="1" customWidth="1"/>
    <col min="13052" max="13052" width="9.109375" style="1" customWidth="1"/>
    <col min="13053" max="13053" width="9.88671875" style="1" customWidth="1"/>
    <col min="13054" max="13054" width="9.6640625" style="1" customWidth="1"/>
    <col min="13055" max="13055" width="6" style="1" customWidth="1"/>
    <col min="13056" max="13056" width="44.109375" style="1" customWidth="1"/>
    <col min="13057" max="13057" width="6.44140625" style="1" customWidth="1"/>
    <col min="13058" max="13058" width="14" style="1" customWidth="1"/>
    <col min="13059" max="13059" width="18.33203125" style="1" customWidth="1"/>
    <col min="13060" max="13060" width="24.33203125" style="1" customWidth="1"/>
    <col min="13061" max="13061" width="22.109375" style="1" customWidth="1"/>
    <col min="13062" max="13306" width="11" style="1"/>
    <col min="13307" max="13307" width="3.6640625" style="1" customWidth="1"/>
    <col min="13308" max="13308" width="9.109375" style="1" customWidth="1"/>
    <col min="13309" max="13309" width="9.88671875" style="1" customWidth="1"/>
    <col min="13310" max="13310" width="9.6640625" style="1" customWidth="1"/>
    <col min="13311" max="13311" width="6" style="1" customWidth="1"/>
    <col min="13312" max="13312" width="44.109375" style="1" customWidth="1"/>
    <col min="13313" max="13313" width="6.44140625" style="1" customWidth="1"/>
    <col min="13314" max="13314" width="14" style="1" customWidth="1"/>
    <col min="13315" max="13315" width="18.33203125" style="1" customWidth="1"/>
    <col min="13316" max="13316" width="24.33203125" style="1" customWidth="1"/>
    <col min="13317" max="13317" width="22.109375" style="1" customWidth="1"/>
    <col min="13318" max="13562" width="11" style="1"/>
    <col min="13563" max="13563" width="3.6640625" style="1" customWidth="1"/>
    <col min="13564" max="13564" width="9.109375" style="1" customWidth="1"/>
    <col min="13565" max="13565" width="9.88671875" style="1" customWidth="1"/>
    <col min="13566" max="13566" width="9.6640625" style="1" customWidth="1"/>
    <col min="13567" max="13567" width="6" style="1" customWidth="1"/>
    <col min="13568" max="13568" width="44.109375" style="1" customWidth="1"/>
    <col min="13569" max="13569" width="6.44140625" style="1" customWidth="1"/>
    <col min="13570" max="13570" width="14" style="1" customWidth="1"/>
    <col min="13571" max="13571" width="18.33203125" style="1" customWidth="1"/>
    <col min="13572" max="13572" width="24.33203125" style="1" customWidth="1"/>
    <col min="13573" max="13573" width="22.109375" style="1" customWidth="1"/>
    <col min="13574" max="13818" width="11" style="1"/>
    <col min="13819" max="13819" width="3.6640625" style="1" customWidth="1"/>
    <col min="13820" max="13820" width="9.109375" style="1" customWidth="1"/>
    <col min="13821" max="13821" width="9.88671875" style="1" customWidth="1"/>
    <col min="13822" max="13822" width="9.6640625" style="1" customWidth="1"/>
    <col min="13823" max="13823" width="6" style="1" customWidth="1"/>
    <col min="13824" max="13824" width="44.109375" style="1" customWidth="1"/>
    <col min="13825" max="13825" width="6.44140625" style="1" customWidth="1"/>
    <col min="13826" max="13826" width="14" style="1" customWidth="1"/>
    <col min="13827" max="13827" width="18.33203125" style="1" customWidth="1"/>
    <col min="13828" max="13828" width="24.33203125" style="1" customWidth="1"/>
    <col min="13829" max="13829" width="22.109375" style="1" customWidth="1"/>
    <col min="13830" max="14074" width="11" style="1"/>
    <col min="14075" max="14075" width="3.6640625" style="1" customWidth="1"/>
    <col min="14076" max="14076" width="9.109375" style="1" customWidth="1"/>
    <col min="14077" max="14077" width="9.88671875" style="1" customWidth="1"/>
    <col min="14078" max="14078" width="9.6640625" style="1" customWidth="1"/>
    <col min="14079" max="14079" width="6" style="1" customWidth="1"/>
    <col min="14080" max="14080" width="44.109375" style="1" customWidth="1"/>
    <col min="14081" max="14081" width="6.44140625" style="1" customWidth="1"/>
    <col min="14082" max="14082" width="14" style="1" customWidth="1"/>
    <col min="14083" max="14083" width="18.33203125" style="1" customWidth="1"/>
    <col min="14084" max="14084" width="24.33203125" style="1" customWidth="1"/>
    <col min="14085" max="14085" width="22.109375" style="1" customWidth="1"/>
    <col min="14086" max="14330" width="11" style="1"/>
    <col min="14331" max="14331" width="3.6640625" style="1" customWidth="1"/>
    <col min="14332" max="14332" width="9.109375" style="1" customWidth="1"/>
    <col min="14333" max="14333" width="9.88671875" style="1" customWidth="1"/>
    <col min="14334" max="14334" width="9.6640625" style="1" customWidth="1"/>
    <col min="14335" max="14335" width="6" style="1" customWidth="1"/>
    <col min="14336" max="14336" width="44.109375" style="1" customWidth="1"/>
    <col min="14337" max="14337" width="6.44140625" style="1" customWidth="1"/>
    <col min="14338" max="14338" width="14" style="1" customWidth="1"/>
    <col min="14339" max="14339" width="18.33203125" style="1" customWidth="1"/>
    <col min="14340" max="14340" width="24.33203125" style="1" customWidth="1"/>
    <col min="14341" max="14341" width="22.109375" style="1" customWidth="1"/>
    <col min="14342" max="14586" width="11" style="1"/>
    <col min="14587" max="14587" width="3.6640625" style="1" customWidth="1"/>
    <col min="14588" max="14588" width="9.109375" style="1" customWidth="1"/>
    <col min="14589" max="14589" width="9.88671875" style="1" customWidth="1"/>
    <col min="14590" max="14590" width="9.6640625" style="1" customWidth="1"/>
    <col min="14591" max="14591" width="6" style="1" customWidth="1"/>
    <col min="14592" max="14592" width="44.109375" style="1" customWidth="1"/>
    <col min="14593" max="14593" width="6.44140625" style="1" customWidth="1"/>
    <col min="14594" max="14594" width="14" style="1" customWidth="1"/>
    <col min="14595" max="14595" width="18.33203125" style="1" customWidth="1"/>
    <col min="14596" max="14596" width="24.33203125" style="1" customWidth="1"/>
    <col min="14597" max="14597" width="22.109375" style="1" customWidth="1"/>
    <col min="14598" max="14842" width="11" style="1"/>
    <col min="14843" max="14843" width="3.6640625" style="1" customWidth="1"/>
    <col min="14844" max="14844" width="9.109375" style="1" customWidth="1"/>
    <col min="14845" max="14845" width="9.88671875" style="1" customWidth="1"/>
    <col min="14846" max="14846" width="9.6640625" style="1" customWidth="1"/>
    <col min="14847" max="14847" width="6" style="1" customWidth="1"/>
    <col min="14848" max="14848" width="44.109375" style="1" customWidth="1"/>
    <col min="14849" max="14849" width="6.44140625" style="1" customWidth="1"/>
    <col min="14850" max="14850" width="14" style="1" customWidth="1"/>
    <col min="14851" max="14851" width="18.33203125" style="1" customWidth="1"/>
    <col min="14852" max="14852" width="24.33203125" style="1" customWidth="1"/>
    <col min="14853" max="14853" width="22.109375" style="1" customWidth="1"/>
    <col min="14854" max="15098" width="11" style="1"/>
    <col min="15099" max="15099" width="3.6640625" style="1" customWidth="1"/>
    <col min="15100" max="15100" width="9.109375" style="1" customWidth="1"/>
    <col min="15101" max="15101" width="9.88671875" style="1" customWidth="1"/>
    <col min="15102" max="15102" width="9.6640625" style="1" customWidth="1"/>
    <col min="15103" max="15103" width="6" style="1" customWidth="1"/>
    <col min="15104" max="15104" width="44.109375" style="1" customWidth="1"/>
    <col min="15105" max="15105" width="6.44140625" style="1" customWidth="1"/>
    <col min="15106" max="15106" width="14" style="1" customWidth="1"/>
    <col min="15107" max="15107" width="18.33203125" style="1" customWidth="1"/>
    <col min="15108" max="15108" width="24.33203125" style="1" customWidth="1"/>
    <col min="15109" max="15109" width="22.109375" style="1" customWidth="1"/>
    <col min="15110" max="15354" width="11" style="1"/>
    <col min="15355" max="15355" width="3.6640625" style="1" customWidth="1"/>
    <col min="15356" max="15356" width="9.109375" style="1" customWidth="1"/>
    <col min="15357" max="15357" width="9.88671875" style="1" customWidth="1"/>
    <col min="15358" max="15358" width="9.6640625" style="1" customWidth="1"/>
    <col min="15359" max="15359" width="6" style="1" customWidth="1"/>
    <col min="15360" max="15360" width="44.109375" style="1" customWidth="1"/>
    <col min="15361" max="15361" width="6.44140625" style="1" customWidth="1"/>
    <col min="15362" max="15362" width="14" style="1" customWidth="1"/>
    <col min="15363" max="15363" width="18.33203125" style="1" customWidth="1"/>
    <col min="15364" max="15364" width="24.33203125" style="1" customWidth="1"/>
    <col min="15365" max="15365" width="22.109375" style="1" customWidth="1"/>
    <col min="15366" max="15610" width="11" style="1"/>
    <col min="15611" max="15611" width="3.6640625" style="1" customWidth="1"/>
    <col min="15612" max="15612" width="9.109375" style="1" customWidth="1"/>
    <col min="15613" max="15613" width="9.88671875" style="1" customWidth="1"/>
    <col min="15614" max="15614" width="9.6640625" style="1" customWidth="1"/>
    <col min="15615" max="15615" width="6" style="1" customWidth="1"/>
    <col min="15616" max="15616" width="44.109375" style="1" customWidth="1"/>
    <col min="15617" max="15617" width="6.44140625" style="1" customWidth="1"/>
    <col min="15618" max="15618" width="14" style="1" customWidth="1"/>
    <col min="15619" max="15619" width="18.33203125" style="1" customWidth="1"/>
    <col min="15620" max="15620" width="24.33203125" style="1" customWidth="1"/>
    <col min="15621" max="15621" width="22.109375" style="1" customWidth="1"/>
    <col min="15622" max="15866" width="11" style="1"/>
    <col min="15867" max="15867" width="3.6640625" style="1" customWidth="1"/>
    <col min="15868" max="15868" width="9.109375" style="1" customWidth="1"/>
    <col min="15869" max="15869" width="9.88671875" style="1" customWidth="1"/>
    <col min="15870" max="15870" width="9.6640625" style="1" customWidth="1"/>
    <col min="15871" max="15871" width="6" style="1" customWidth="1"/>
    <col min="15872" max="15872" width="44.109375" style="1" customWidth="1"/>
    <col min="15873" max="15873" width="6.44140625" style="1" customWidth="1"/>
    <col min="15874" max="15874" width="14" style="1" customWidth="1"/>
    <col min="15875" max="15875" width="18.33203125" style="1" customWidth="1"/>
    <col min="15876" max="15876" width="24.33203125" style="1" customWidth="1"/>
    <col min="15877" max="15877" width="22.109375" style="1" customWidth="1"/>
    <col min="15878" max="16122" width="11" style="1"/>
    <col min="16123" max="16123" width="3.6640625" style="1" customWidth="1"/>
    <col min="16124" max="16124" width="9.109375" style="1" customWidth="1"/>
    <col min="16125" max="16125" width="9.88671875" style="1" customWidth="1"/>
    <col min="16126" max="16126" width="9.6640625" style="1" customWidth="1"/>
    <col min="16127" max="16127" width="6" style="1" customWidth="1"/>
    <col min="16128" max="16128" width="44.109375" style="1" customWidth="1"/>
    <col min="16129" max="16129" width="6.44140625" style="1" customWidth="1"/>
    <col min="16130" max="16130" width="14" style="1" customWidth="1"/>
    <col min="16131" max="16131" width="18.33203125" style="1" customWidth="1"/>
    <col min="16132" max="16132" width="24.33203125" style="1" customWidth="1"/>
    <col min="16133" max="16133" width="22.109375" style="1" customWidth="1"/>
    <col min="16134" max="16384" width="11" style="1"/>
  </cols>
  <sheetData>
    <row r="1" spans="2:17" ht="14.4" thickBot="1"/>
    <row r="2" spans="2:17" ht="14.4" thickTop="1">
      <c r="B2" s="325"/>
      <c r="C2" s="326"/>
      <c r="D2" s="327"/>
      <c r="E2" s="326"/>
      <c r="F2" s="327"/>
      <c r="G2" s="327"/>
      <c r="H2" s="327"/>
      <c r="I2" s="328"/>
      <c r="J2" s="329"/>
      <c r="K2" s="327"/>
      <c r="L2" s="330"/>
    </row>
    <row r="3" spans="2:17">
      <c r="B3" s="331"/>
      <c r="C3" s="437" t="s">
        <v>140</v>
      </c>
      <c r="D3" s="438"/>
      <c r="E3" s="438"/>
      <c r="F3" s="438"/>
      <c r="G3" s="439"/>
      <c r="H3" s="439"/>
      <c r="I3" s="439"/>
      <c r="J3" s="439"/>
      <c r="K3" s="440"/>
      <c r="L3" s="332"/>
    </row>
    <row r="4" spans="2:17">
      <c r="B4" s="331"/>
      <c r="C4" s="437" t="s">
        <v>167</v>
      </c>
      <c r="D4" s="438"/>
      <c r="E4" s="438"/>
      <c r="F4" s="438"/>
      <c r="G4" s="439"/>
      <c r="H4" s="439"/>
      <c r="I4" s="439"/>
      <c r="J4" s="439"/>
      <c r="K4" s="440"/>
      <c r="L4" s="332"/>
    </row>
    <row r="5" spans="2:17" ht="18" customHeight="1">
      <c r="B5" s="331"/>
      <c r="C5" s="441" t="s">
        <v>171</v>
      </c>
      <c r="D5" s="442"/>
      <c r="E5" s="442"/>
      <c r="F5" s="442"/>
      <c r="G5" s="443"/>
      <c r="H5" s="443"/>
      <c r="I5" s="443"/>
      <c r="J5" s="443"/>
      <c r="K5" s="444"/>
      <c r="L5" s="332"/>
    </row>
    <row r="6" spans="2:17">
      <c r="B6" s="331"/>
      <c r="C6" s="437"/>
      <c r="D6" s="438"/>
      <c r="E6" s="438"/>
      <c r="F6" s="438"/>
      <c r="G6" s="439"/>
      <c r="H6" s="439"/>
      <c r="I6" s="439"/>
      <c r="J6" s="439"/>
      <c r="K6" s="440"/>
      <c r="L6" s="332"/>
    </row>
    <row r="7" spans="2:17" ht="48.75" customHeight="1">
      <c r="B7" s="331"/>
      <c r="C7" s="445" t="s">
        <v>169</v>
      </c>
      <c r="D7" s="446"/>
      <c r="E7" s="446"/>
      <c r="F7" s="446"/>
      <c r="G7" s="447"/>
      <c r="H7" s="447"/>
      <c r="I7" s="447"/>
      <c r="J7" s="447"/>
      <c r="K7" s="448"/>
      <c r="L7" s="333"/>
    </row>
    <row r="8" spans="2:17">
      <c r="B8" s="331"/>
      <c r="C8" s="402"/>
      <c r="D8" s="403"/>
      <c r="E8" s="403"/>
      <c r="F8" s="403"/>
      <c r="G8" s="404"/>
      <c r="H8" s="404"/>
      <c r="I8" s="404"/>
      <c r="J8" s="404"/>
      <c r="K8" s="405"/>
      <c r="L8" s="332"/>
    </row>
    <row r="9" spans="2:17" ht="18">
      <c r="B9" s="331"/>
      <c r="C9" s="406" t="s">
        <v>0</v>
      </c>
      <c r="D9" s="407"/>
      <c r="E9" s="407"/>
      <c r="F9" s="407"/>
      <c r="G9" s="408"/>
      <c r="H9" s="408"/>
      <c r="I9" s="408"/>
      <c r="J9" s="408"/>
      <c r="K9" s="409"/>
      <c r="L9" s="332"/>
    </row>
    <row r="10" spans="2:17">
      <c r="B10" s="331"/>
      <c r="C10" s="305"/>
      <c r="D10" s="306"/>
      <c r="E10" s="306"/>
      <c r="F10" s="306"/>
      <c r="G10" s="307"/>
      <c r="H10" s="307"/>
      <c r="I10" s="307"/>
      <c r="J10" s="307"/>
      <c r="K10" s="308"/>
      <c r="L10" s="332"/>
    </row>
    <row r="11" spans="2:17">
      <c r="B11" s="331"/>
      <c r="C11" s="305"/>
      <c r="D11" s="306"/>
      <c r="E11" s="306"/>
      <c r="F11" s="306"/>
      <c r="G11" s="307"/>
      <c r="H11" s="307"/>
      <c r="I11" s="307"/>
      <c r="J11" s="307"/>
      <c r="K11" s="308"/>
      <c r="L11" s="332"/>
      <c r="M11" s="289"/>
      <c r="N11" s="289"/>
      <c r="O11" s="289"/>
      <c r="P11" s="289"/>
      <c r="Q11" s="289"/>
    </row>
    <row r="12" spans="2:17" ht="39" customHeight="1">
      <c r="B12" s="331"/>
      <c r="C12" s="419" t="s">
        <v>166</v>
      </c>
      <c r="D12" s="420"/>
      <c r="E12" s="420"/>
      <c r="F12" s="420"/>
      <c r="G12" s="421"/>
      <c r="H12" s="421"/>
      <c r="I12" s="421"/>
      <c r="J12" s="421"/>
      <c r="K12" s="422"/>
      <c r="L12" s="332"/>
      <c r="N12" s="6"/>
    </row>
    <row r="13" spans="2:17" ht="13.2" customHeight="1">
      <c r="B13" s="331"/>
      <c r="C13" s="305"/>
      <c r="D13" s="306"/>
      <c r="E13" s="306"/>
      <c r="F13" s="306"/>
      <c r="G13" s="307"/>
      <c r="H13" s="307"/>
      <c r="I13" s="307"/>
      <c r="J13" s="307"/>
      <c r="K13" s="308"/>
      <c r="L13" s="332"/>
    </row>
    <row r="14" spans="2:17">
      <c r="B14" s="331"/>
      <c r="C14" s="22"/>
      <c r="D14" s="23"/>
      <c r="E14" s="309"/>
      <c r="F14" s="23"/>
      <c r="G14" s="23"/>
      <c r="H14" s="23"/>
      <c r="I14" s="24"/>
      <c r="J14" s="25"/>
      <c r="K14" s="7"/>
      <c r="L14" s="332"/>
    </row>
    <row r="15" spans="2:17" ht="95.4" customHeight="1">
      <c r="B15" s="331"/>
      <c r="C15" s="423" t="s">
        <v>142</v>
      </c>
      <c r="D15" s="424"/>
      <c r="E15" s="424"/>
      <c r="F15" s="424"/>
      <c r="G15" s="425"/>
      <c r="H15" s="425"/>
      <c r="I15" s="425"/>
      <c r="J15" s="425"/>
      <c r="K15" s="426"/>
      <c r="L15" s="332"/>
    </row>
    <row r="16" spans="2:17" ht="12.75" customHeight="1" thickBot="1">
      <c r="B16" s="331"/>
      <c r="C16" s="26"/>
      <c r="D16" s="27"/>
      <c r="E16" s="28"/>
      <c r="F16" s="27"/>
      <c r="G16" s="27"/>
      <c r="H16" s="27"/>
      <c r="I16" s="29"/>
      <c r="J16" s="310"/>
      <c r="K16" s="311"/>
      <c r="L16" s="332"/>
    </row>
    <row r="17" spans="2:14" ht="16.5" customHeight="1">
      <c r="B17" s="331"/>
      <c r="C17" s="427" t="s">
        <v>129</v>
      </c>
      <c r="D17" s="430" t="s">
        <v>126</v>
      </c>
      <c r="E17" s="433" t="s">
        <v>1</v>
      </c>
      <c r="F17" s="434"/>
      <c r="G17" s="458" t="s">
        <v>52</v>
      </c>
      <c r="H17" s="461" t="s">
        <v>2</v>
      </c>
      <c r="I17" s="416" t="s">
        <v>4</v>
      </c>
      <c r="J17" s="467" t="s">
        <v>5</v>
      </c>
      <c r="K17" s="410" t="s">
        <v>3</v>
      </c>
      <c r="L17" s="332"/>
    </row>
    <row r="18" spans="2:14" ht="26.25" customHeight="1">
      <c r="B18" s="331"/>
      <c r="C18" s="428"/>
      <c r="D18" s="431"/>
      <c r="E18" s="470" t="s">
        <v>127</v>
      </c>
      <c r="F18" s="435" t="s">
        <v>128</v>
      </c>
      <c r="G18" s="459"/>
      <c r="H18" s="462"/>
      <c r="I18" s="417"/>
      <c r="J18" s="468"/>
      <c r="K18" s="411"/>
      <c r="L18" s="332"/>
    </row>
    <row r="19" spans="2:14" ht="32.25" customHeight="1" thickBot="1">
      <c r="B19" s="331"/>
      <c r="C19" s="429"/>
      <c r="D19" s="432"/>
      <c r="E19" s="471"/>
      <c r="F19" s="436"/>
      <c r="G19" s="460"/>
      <c r="H19" s="463"/>
      <c r="I19" s="418"/>
      <c r="J19" s="469"/>
      <c r="K19" s="412"/>
      <c r="L19" s="332"/>
    </row>
    <row r="20" spans="2:14">
      <c r="B20" s="331"/>
      <c r="C20" s="8" t="s">
        <v>6</v>
      </c>
      <c r="D20" s="9"/>
      <c r="E20" s="10"/>
      <c r="F20" s="9"/>
      <c r="G20" s="9"/>
      <c r="H20" s="9"/>
      <c r="I20" s="9"/>
      <c r="J20" s="9"/>
      <c r="K20" s="11"/>
      <c r="L20" s="336"/>
    </row>
    <row r="21" spans="2:14" s="5" customFormat="1" ht="27.75" customHeight="1" thickBot="1">
      <c r="B21" s="334"/>
      <c r="C21" s="398">
        <v>1</v>
      </c>
      <c r="D21" s="293" t="s">
        <v>7</v>
      </c>
      <c r="E21" s="300" t="s">
        <v>8</v>
      </c>
      <c r="F21" s="301"/>
      <c r="G21" s="318" t="s">
        <v>55</v>
      </c>
      <c r="H21" s="293" t="s">
        <v>9</v>
      </c>
      <c r="I21" s="313">
        <f>20*7*0.2</f>
        <v>28</v>
      </c>
      <c r="J21" s="17">
        <f>'201.7'!L88</f>
        <v>227043.22166794667</v>
      </c>
      <c r="K21" s="18">
        <f>I21*J21</f>
        <v>6357210.2067025062</v>
      </c>
      <c r="L21" s="335"/>
      <c r="M21" s="291"/>
      <c r="N21" s="4"/>
    </row>
    <row r="22" spans="2:14" s="30" customFormat="1" ht="17.25" customHeight="1" thickBot="1">
      <c r="B22" s="337"/>
      <c r="C22" s="13" t="s">
        <v>10</v>
      </c>
      <c r="D22" s="14"/>
      <c r="E22" s="15"/>
      <c r="F22" s="14"/>
      <c r="G22" s="319"/>
      <c r="H22" s="15"/>
      <c r="I22" s="314"/>
      <c r="J22" s="15"/>
      <c r="K22" s="16"/>
      <c r="L22" s="335"/>
      <c r="M22" s="3"/>
      <c r="N22" s="4"/>
    </row>
    <row r="23" spans="2:14" s="30" customFormat="1" ht="17.25" customHeight="1">
      <c r="B23" s="337"/>
      <c r="C23" s="399">
        <v>2</v>
      </c>
      <c r="D23" s="292" t="s">
        <v>145</v>
      </c>
      <c r="E23" s="292" t="s">
        <v>146</v>
      </c>
      <c r="F23" s="292"/>
      <c r="G23" s="320" t="s">
        <v>147</v>
      </c>
      <c r="H23" s="292" t="s">
        <v>14</v>
      </c>
      <c r="I23" s="315">
        <f>50*7</f>
        <v>350</v>
      </c>
      <c r="J23" s="12">
        <f>'310.1'!L88</f>
        <v>1277.5999999999999</v>
      </c>
      <c r="K23" s="286">
        <f>I23*J23</f>
        <v>447159.99999999994</v>
      </c>
      <c r="L23" s="335"/>
      <c r="M23" s="3"/>
      <c r="N23" s="4"/>
    </row>
    <row r="24" spans="2:14" s="5" customFormat="1" ht="24" customHeight="1">
      <c r="B24" s="334"/>
      <c r="C24" s="399">
        <v>3</v>
      </c>
      <c r="D24" s="292" t="s">
        <v>124</v>
      </c>
      <c r="E24" s="292" t="s">
        <v>122</v>
      </c>
      <c r="F24" s="292"/>
      <c r="G24" s="320" t="s">
        <v>105</v>
      </c>
      <c r="H24" s="292" t="s">
        <v>9</v>
      </c>
      <c r="I24" s="315">
        <f>40*7*0.2</f>
        <v>56</v>
      </c>
      <c r="J24" s="12">
        <f>'320.1'!L88</f>
        <v>142598</v>
      </c>
      <c r="K24" s="286">
        <f>I24*J24</f>
        <v>7985488</v>
      </c>
      <c r="L24" s="335"/>
      <c r="M24" s="3"/>
      <c r="N24" s="4"/>
    </row>
    <row r="25" spans="2:14" s="5" customFormat="1" ht="25.5" customHeight="1" thickBot="1">
      <c r="B25" s="334"/>
      <c r="C25" s="398">
        <v>4</v>
      </c>
      <c r="D25" s="293" t="s">
        <v>125</v>
      </c>
      <c r="E25" s="293" t="s">
        <v>123</v>
      </c>
      <c r="F25" s="293"/>
      <c r="G25" s="318" t="s">
        <v>113</v>
      </c>
      <c r="H25" s="293" t="s">
        <v>9</v>
      </c>
      <c r="I25" s="313">
        <f>40*7*0.15</f>
        <v>42</v>
      </c>
      <c r="J25" s="17">
        <f>'330.1'!L88</f>
        <v>200039.27716349682</v>
      </c>
      <c r="K25" s="286">
        <f>I25*J25</f>
        <v>8401649.6408668663</v>
      </c>
      <c r="L25" s="335"/>
      <c r="M25" s="3"/>
      <c r="N25" s="4"/>
    </row>
    <row r="26" spans="2:14" s="30" customFormat="1" ht="17.25" customHeight="1" thickBot="1">
      <c r="B26" s="337"/>
      <c r="C26" s="13" t="s">
        <v>11</v>
      </c>
      <c r="D26" s="14"/>
      <c r="E26" s="15"/>
      <c r="F26" s="14"/>
      <c r="G26" s="319"/>
      <c r="H26" s="15"/>
      <c r="I26" s="314"/>
      <c r="J26" s="15"/>
      <c r="K26" s="16"/>
      <c r="L26" s="335"/>
      <c r="M26" s="3"/>
      <c r="N26" s="4"/>
    </row>
    <row r="27" spans="2:14" s="5" customFormat="1" ht="31.95" customHeight="1">
      <c r="B27" s="334"/>
      <c r="C27" s="400">
        <v>5</v>
      </c>
      <c r="D27" s="297" t="s">
        <v>12</v>
      </c>
      <c r="E27" s="294" t="s">
        <v>13</v>
      </c>
      <c r="F27" s="294"/>
      <c r="G27" s="318" t="s">
        <v>114</v>
      </c>
      <c r="H27" s="298" t="s">
        <v>14</v>
      </c>
      <c r="I27" s="316">
        <f>50*7</f>
        <v>350</v>
      </c>
      <c r="J27" s="19">
        <f>'420.2'!L88</f>
        <v>2164.29058709435</v>
      </c>
      <c r="K27" s="18">
        <f>I27*J27</f>
        <v>757501.7054830225</v>
      </c>
      <c r="L27" s="335"/>
      <c r="M27" s="3"/>
      <c r="N27" s="4"/>
    </row>
    <row r="28" spans="2:14" s="5" customFormat="1" ht="31.95" customHeight="1" thickBot="1">
      <c r="B28" s="334"/>
      <c r="C28" s="401">
        <v>6</v>
      </c>
      <c r="D28" s="299">
        <v>430.1</v>
      </c>
      <c r="E28" s="302" t="s">
        <v>151</v>
      </c>
      <c r="F28" s="302"/>
      <c r="G28" s="318" t="s">
        <v>152</v>
      </c>
      <c r="H28" s="394" t="s">
        <v>14</v>
      </c>
      <c r="I28" s="395">
        <f>50*7</f>
        <v>350</v>
      </c>
      <c r="J28" s="396">
        <f>+'430.1.1'!L89</f>
        <v>10033.015692039284</v>
      </c>
      <c r="K28" s="397">
        <f>+I28*J28</f>
        <v>3511555.4922137493</v>
      </c>
      <c r="L28" s="335"/>
      <c r="M28" s="3"/>
      <c r="N28" s="4"/>
    </row>
    <row r="29" spans="2:14" ht="30.75" customHeight="1" thickBot="1">
      <c r="B29" s="331"/>
      <c r="C29" s="31"/>
      <c r="D29" s="32"/>
      <c r="E29" s="413" t="s">
        <v>15</v>
      </c>
      <c r="F29" s="414"/>
      <c r="G29" s="414"/>
      <c r="H29" s="414"/>
      <c r="I29" s="415"/>
      <c r="J29" s="21"/>
      <c r="K29" s="33">
        <f>SUM(K21:K28)</f>
        <v>27460565.045266144</v>
      </c>
      <c r="L29" s="336"/>
      <c r="M29" s="278"/>
    </row>
    <row r="30" spans="2:14" ht="24.9" customHeight="1">
      <c r="B30" s="331"/>
      <c r="C30" s="283"/>
      <c r="D30" s="287"/>
      <c r="E30" s="303"/>
      <c r="F30" s="303"/>
      <c r="G30" s="472" t="s">
        <v>168</v>
      </c>
      <c r="H30" s="472"/>
      <c r="I30" s="473"/>
      <c r="J30" s="370" t="s">
        <v>18</v>
      </c>
      <c r="K30" s="296">
        <v>239120</v>
      </c>
      <c r="L30" s="338"/>
      <c r="M30" s="368"/>
    </row>
    <row r="31" spans="2:14" ht="24.9" customHeight="1">
      <c r="B31" s="331"/>
      <c r="C31" s="283"/>
      <c r="D31" s="287"/>
      <c r="E31" s="303"/>
      <c r="F31" s="303"/>
      <c r="G31" s="474" t="s">
        <v>16</v>
      </c>
      <c r="H31" s="475"/>
      <c r="I31" s="475"/>
      <c r="J31" s="476"/>
      <c r="K31" s="288">
        <f>K29+K30</f>
        <v>27699685.045266144</v>
      </c>
      <c r="L31" s="332"/>
    </row>
    <row r="32" spans="2:14" ht="29.25" customHeight="1">
      <c r="B32" s="331"/>
      <c r="C32" s="283"/>
      <c r="D32" s="287"/>
      <c r="E32" s="303"/>
      <c r="F32" s="303"/>
      <c r="G32" s="477" t="s">
        <v>17</v>
      </c>
      <c r="H32" s="472"/>
      <c r="I32" s="472"/>
      <c r="J32" s="473"/>
      <c r="K32" s="312">
        <f>ROUNDUP(((K31/1.3)*0.05)*0.19,0)</f>
        <v>202421</v>
      </c>
      <c r="L32" s="332"/>
      <c r="M32" s="6"/>
    </row>
    <row r="33" spans="2:14" ht="30" customHeight="1" thickBot="1">
      <c r="B33" s="331"/>
      <c r="C33" s="283"/>
      <c r="D33" s="287"/>
      <c r="E33" s="303"/>
      <c r="F33" s="303"/>
      <c r="G33" s="474" t="s">
        <v>131</v>
      </c>
      <c r="H33" s="475"/>
      <c r="I33" s="475"/>
      <c r="J33" s="476"/>
      <c r="K33" s="284">
        <f>ROUND(K31+K32,0)</f>
        <v>27902106</v>
      </c>
      <c r="L33" s="332"/>
      <c r="M33" s="6"/>
    </row>
    <row r="34" spans="2:14" ht="30.75" customHeight="1" thickBot="1">
      <c r="B34" s="331"/>
      <c r="C34" s="31"/>
      <c r="D34" s="32"/>
      <c r="E34" s="464" t="s">
        <v>130</v>
      </c>
      <c r="F34" s="465"/>
      <c r="G34" s="465"/>
      <c r="H34" s="465"/>
      <c r="I34" s="465"/>
      <c r="J34" s="466"/>
      <c r="K34" s="33">
        <f>K33</f>
        <v>27902106</v>
      </c>
      <c r="L34" s="339"/>
      <c r="M34" s="290" t="str" cm="1">
        <f t="array" ref="M34">+[1]!NumLetra(K34)</f>
        <v>veintisiete millones novecientos dos mil ciento seis pesos</v>
      </c>
      <c r="N34" s="289"/>
    </row>
    <row r="35" spans="2:14">
      <c r="B35" s="331"/>
      <c r="C35" s="22"/>
      <c r="D35" s="23"/>
      <c r="E35" s="309"/>
      <c r="F35" s="23"/>
      <c r="G35" s="23"/>
      <c r="H35" s="23"/>
      <c r="I35" s="24"/>
      <c r="J35" s="25"/>
      <c r="K35" s="7"/>
      <c r="L35" s="332"/>
    </row>
    <row r="36" spans="2:14" ht="24.75" customHeight="1" thickBot="1">
      <c r="B36" s="331"/>
      <c r="C36" s="26"/>
      <c r="D36" s="27"/>
      <c r="E36" s="28"/>
      <c r="F36" s="27"/>
      <c r="G36" s="27"/>
      <c r="H36" s="27"/>
      <c r="I36" s="29"/>
      <c r="J36" s="34"/>
      <c r="K36" s="35"/>
      <c r="L36" s="332"/>
    </row>
    <row r="37" spans="2:14" ht="63.75" customHeight="1" thickBot="1">
      <c r="B37" s="331"/>
      <c r="C37" s="449" t="s">
        <v>143</v>
      </c>
      <c r="D37" s="450"/>
      <c r="E37" s="450"/>
      <c r="F37" s="450"/>
      <c r="G37" s="450"/>
      <c r="H37" s="450"/>
      <c r="I37" s="450"/>
      <c r="J37" s="451"/>
      <c r="K37" s="317">
        <f>K34</f>
        <v>27902106</v>
      </c>
      <c r="L37" s="340"/>
      <c r="M37" s="295"/>
      <c r="N37" s="282"/>
    </row>
    <row r="38" spans="2:14" ht="39.75" customHeight="1" thickBot="1">
      <c r="B38" s="331"/>
      <c r="C38" s="486" t="s">
        <v>132</v>
      </c>
      <c r="D38" s="487"/>
      <c r="E38" s="488" t="s">
        <v>148</v>
      </c>
      <c r="F38" s="489"/>
      <c r="G38" s="489"/>
      <c r="H38" s="489"/>
      <c r="I38" s="489"/>
      <c r="J38" s="489"/>
      <c r="K38" s="490"/>
      <c r="L38" s="340"/>
    </row>
    <row r="39" spans="2:14" ht="50.1" customHeight="1">
      <c r="B39" s="331"/>
      <c r="C39" s="452" t="s">
        <v>135</v>
      </c>
      <c r="D39" s="453"/>
      <c r="E39" s="453"/>
      <c r="F39" s="453"/>
      <c r="G39" s="454"/>
      <c r="H39" s="455" t="s">
        <v>52</v>
      </c>
      <c r="I39" s="456"/>
      <c r="J39" s="457"/>
      <c r="K39" s="321" t="s">
        <v>19</v>
      </c>
      <c r="L39" s="332"/>
    </row>
    <row r="40" spans="2:14" ht="50.1" customHeight="1">
      <c r="B40" s="331"/>
      <c r="C40" s="478" t="s">
        <v>136</v>
      </c>
      <c r="D40" s="479"/>
      <c r="E40" s="479"/>
      <c r="F40" s="479"/>
      <c r="G40" s="480"/>
      <c r="H40" s="491" t="s">
        <v>88</v>
      </c>
      <c r="I40" s="492"/>
      <c r="J40" s="322" t="s">
        <v>20</v>
      </c>
      <c r="K40" s="323">
        <v>0.2</v>
      </c>
      <c r="L40" s="332"/>
    </row>
    <row r="41" spans="2:14" ht="50.1" customHeight="1">
      <c r="B41" s="331"/>
      <c r="C41" s="493" t="s">
        <v>137</v>
      </c>
      <c r="D41" s="494"/>
      <c r="E41" s="494"/>
      <c r="F41" s="494"/>
      <c r="G41" s="495"/>
      <c r="H41" s="496" t="s">
        <v>21</v>
      </c>
      <c r="I41" s="497"/>
      <c r="J41" s="324" t="s">
        <v>22</v>
      </c>
      <c r="K41" s="347">
        <v>0.05</v>
      </c>
      <c r="L41" s="332"/>
    </row>
    <row r="42" spans="2:14" ht="50.1" customHeight="1">
      <c r="B42" s="331"/>
      <c r="C42" s="478" t="s">
        <v>138</v>
      </c>
      <c r="D42" s="479"/>
      <c r="E42" s="479"/>
      <c r="F42" s="479"/>
      <c r="G42" s="480"/>
      <c r="H42" s="498" t="s">
        <v>23</v>
      </c>
      <c r="I42" s="499"/>
      <c r="J42" s="324" t="s">
        <v>24</v>
      </c>
      <c r="K42" s="347">
        <v>0.05</v>
      </c>
      <c r="L42" s="332"/>
    </row>
    <row r="43" spans="2:14" ht="50.1" customHeight="1" thickBot="1">
      <c r="B43" s="331"/>
      <c r="C43" s="478" t="s">
        <v>139</v>
      </c>
      <c r="D43" s="479"/>
      <c r="E43" s="479"/>
      <c r="F43" s="479"/>
      <c r="G43" s="480"/>
      <c r="H43" s="481" t="s">
        <v>133</v>
      </c>
      <c r="I43" s="482"/>
      <c r="J43" s="36" t="s">
        <v>134</v>
      </c>
      <c r="K43" s="37">
        <v>0.3</v>
      </c>
      <c r="L43" s="332"/>
    </row>
    <row r="44" spans="2:14" ht="50.1" customHeight="1" thickBot="1">
      <c r="B44" s="331"/>
      <c r="C44" s="483" t="s">
        <v>170</v>
      </c>
      <c r="D44" s="484"/>
      <c r="E44" s="484"/>
      <c r="F44" s="484"/>
      <c r="G44" s="484"/>
      <c r="H44" s="484"/>
      <c r="I44" s="484"/>
      <c r="J44" s="484"/>
      <c r="K44" s="485"/>
      <c r="L44" s="332"/>
    </row>
    <row r="45" spans="2:14" ht="14.4" thickBot="1">
      <c r="B45" s="341"/>
      <c r="C45" s="342"/>
      <c r="D45" s="343"/>
      <c r="E45" s="342"/>
      <c r="F45" s="343"/>
      <c r="G45" s="343"/>
      <c r="H45" s="343"/>
      <c r="I45" s="344"/>
      <c r="J45" s="345"/>
      <c r="K45" s="343"/>
      <c r="L45" s="346"/>
    </row>
    <row r="46" spans="2:14" ht="14.4" thickTop="1"/>
    <row r="47" spans="2:14">
      <c r="K47" s="2"/>
      <c r="N47" s="281"/>
    </row>
    <row r="48" spans="2:14">
      <c r="K48" s="41"/>
    </row>
    <row r="49" spans="9:13">
      <c r="K49" s="6"/>
      <c r="L49" s="6"/>
    </row>
    <row r="50" spans="9:13">
      <c r="I50" s="279"/>
      <c r="J50" s="280"/>
      <c r="K50" s="280"/>
      <c r="L50" s="280"/>
      <c r="M50" s="280"/>
    </row>
    <row r="51" spans="9:13">
      <c r="I51" s="279"/>
      <c r="J51" s="280"/>
      <c r="K51" s="280"/>
      <c r="L51" s="280"/>
      <c r="M51" s="280"/>
    </row>
    <row r="52" spans="9:13">
      <c r="I52" s="279"/>
      <c r="J52" s="280"/>
      <c r="K52" s="280"/>
      <c r="L52" s="280"/>
      <c r="M52" s="280"/>
    </row>
    <row r="53" spans="9:13">
      <c r="K53" s="6"/>
    </row>
    <row r="58" spans="9:13">
      <c r="J58" s="42"/>
      <c r="K58" s="20"/>
      <c r="L58" s="20"/>
    </row>
    <row r="59" spans="9:13">
      <c r="J59" s="42"/>
      <c r="K59" s="20"/>
      <c r="L59" s="20"/>
    </row>
    <row r="60" spans="9:13">
      <c r="J60" s="42"/>
      <c r="K60" s="20"/>
      <c r="L60" s="20"/>
    </row>
    <row r="61" spans="9:13">
      <c r="J61" s="42"/>
      <c r="K61" s="20"/>
      <c r="L61" s="20"/>
    </row>
    <row r="62" spans="9:13">
      <c r="J62" s="42"/>
      <c r="K62" s="20"/>
      <c r="L62" s="20"/>
    </row>
    <row r="63" spans="9:13">
      <c r="J63" s="42"/>
      <c r="K63" s="43"/>
      <c r="L63" s="20"/>
    </row>
    <row r="64" spans="9:13">
      <c r="K64" s="44"/>
    </row>
    <row r="66" spans="10:12">
      <c r="K66" s="43"/>
    </row>
    <row r="67" spans="10:12">
      <c r="J67" s="42"/>
      <c r="K67" s="43"/>
      <c r="L67" s="20"/>
    </row>
    <row r="68" spans="10:12">
      <c r="J68" s="42"/>
      <c r="K68" s="43"/>
      <c r="L68" s="20"/>
    </row>
    <row r="69" spans="10:12">
      <c r="J69" s="42"/>
      <c r="K69" s="43"/>
      <c r="L69" s="20"/>
    </row>
    <row r="70" spans="10:12">
      <c r="J70" s="42"/>
      <c r="K70" s="43"/>
      <c r="L70" s="20"/>
    </row>
    <row r="71" spans="10:12">
      <c r="J71" s="42"/>
      <c r="K71" s="43"/>
      <c r="L71" s="20"/>
    </row>
    <row r="72" spans="10:12">
      <c r="J72" s="42"/>
      <c r="K72" s="43"/>
      <c r="L72" s="20"/>
    </row>
    <row r="73" spans="10:12">
      <c r="K73" s="43"/>
    </row>
    <row r="74" spans="10:12">
      <c r="K74" s="41"/>
    </row>
    <row r="75" spans="10:12">
      <c r="K75" s="41"/>
    </row>
    <row r="76" spans="10:12">
      <c r="K76" s="41"/>
    </row>
    <row r="77" spans="10:12">
      <c r="K77" s="41"/>
    </row>
  </sheetData>
  <mergeCells count="39">
    <mergeCell ref="C43:G43"/>
    <mergeCell ref="H43:I43"/>
    <mergeCell ref="C44:K44"/>
    <mergeCell ref="C38:D38"/>
    <mergeCell ref="E38:K38"/>
    <mergeCell ref="C40:G40"/>
    <mergeCell ref="H40:I40"/>
    <mergeCell ref="C41:G41"/>
    <mergeCell ref="H41:I41"/>
    <mergeCell ref="C42:G42"/>
    <mergeCell ref="H42:I42"/>
    <mergeCell ref="C37:J37"/>
    <mergeCell ref="C39:G39"/>
    <mergeCell ref="H39:J39"/>
    <mergeCell ref="G17:G19"/>
    <mergeCell ref="H17:H19"/>
    <mergeCell ref="E34:J34"/>
    <mergeCell ref="J17:J19"/>
    <mergeCell ref="E18:E19"/>
    <mergeCell ref="G30:I30"/>
    <mergeCell ref="G31:J31"/>
    <mergeCell ref="G32:J32"/>
    <mergeCell ref="G33:J33"/>
    <mergeCell ref="C3:K3"/>
    <mergeCell ref="C4:K4"/>
    <mergeCell ref="C5:K5"/>
    <mergeCell ref="C6:K6"/>
    <mergeCell ref="C7:K7"/>
    <mergeCell ref="C8:K8"/>
    <mergeCell ref="C9:K9"/>
    <mergeCell ref="K17:K19"/>
    <mergeCell ref="E29:I29"/>
    <mergeCell ref="I17:I19"/>
    <mergeCell ref="C12:K12"/>
    <mergeCell ref="C15:K15"/>
    <mergeCell ref="C17:C19"/>
    <mergeCell ref="D17:D19"/>
    <mergeCell ref="E17:F17"/>
    <mergeCell ref="F18:F19"/>
  </mergeCells>
  <printOptions horizontalCentered="1" verticalCentered="1"/>
  <pageMargins left="0.19685039370078741" right="0.19685039370078741" top="0.19685039370078741" bottom="0.19685039370078741" header="0" footer="0"/>
  <pageSetup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06FF6-9398-4D97-A168-80C945E9DEC2}">
  <dimension ref="B1:Q77"/>
  <sheetViews>
    <sheetView topLeftCell="C31" zoomScale="60" zoomScaleNormal="60" zoomScaleSheetLayoutView="80" zoomScalePageLayoutView="80" workbookViewId="0">
      <selection activeCell="K58" sqref="K58"/>
    </sheetView>
  </sheetViews>
  <sheetFormatPr baseColWidth="10" defaultColWidth="11" defaultRowHeight="13.8"/>
  <cols>
    <col min="1" max="2" width="2.6640625" style="375" customWidth="1"/>
    <col min="3" max="3" width="18.88671875" style="38" customWidth="1"/>
    <col min="4" max="4" width="17.33203125" style="375" customWidth="1"/>
    <col min="5" max="5" width="21" style="38" customWidth="1"/>
    <col min="6" max="6" width="25.109375" style="375" customWidth="1"/>
    <col min="7" max="7" width="113" style="375" customWidth="1"/>
    <col min="8" max="8" width="10.44140625" style="375" customWidth="1"/>
    <col min="9" max="9" width="22.44140625" style="39" customWidth="1"/>
    <col min="10" max="10" width="27.6640625" style="40" customWidth="1"/>
    <col min="11" max="11" width="31.6640625" style="375" customWidth="1"/>
    <col min="12" max="12" width="2.6640625" style="375" customWidth="1"/>
    <col min="13" max="13" width="26.88671875" style="375" customWidth="1"/>
    <col min="14" max="14" width="20.6640625" style="375" customWidth="1"/>
    <col min="15" max="15" width="19.5546875" style="375" customWidth="1"/>
    <col min="16" max="16" width="27.6640625" style="375" customWidth="1"/>
    <col min="17" max="17" width="22.6640625" style="375" customWidth="1"/>
    <col min="18" max="18" width="11" style="375"/>
    <col min="19" max="19" width="19.88671875" style="375" customWidth="1"/>
    <col min="20" max="250" width="11" style="375"/>
    <col min="251" max="251" width="3.6640625" style="375" customWidth="1"/>
    <col min="252" max="252" width="9.109375" style="375" customWidth="1"/>
    <col min="253" max="253" width="9.88671875" style="375" customWidth="1"/>
    <col min="254" max="254" width="9.6640625" style="375" customWidth="1"/>
    <col min="255" max="255" width="6" style="375" customWidth="1"/>
    <col min="256" max="256" width="44.109375" style="375" customWidth="1"/>
    <col min="257" max="257" width="6.44140625" style="375" customWidth="1"/>
    <col min="258" max="258" width="14" style="375" customWidth="1"/>
    <col min="259" max="259" width="18.33203125" style="375" customWidth="1"/>
    <col min="260" max="260" width="24.33203125" style="375" customWidth="1"/>
    <col min="261" max="261" width="22.109375" style="375" customWidth="1"/>
    <col min="262" max="506" width="11" style="375"/>
    <col min="507" max="507" width="3.6640625" style="375" customWidth="1"/>
    <col min="508" max="508" width="9.109375" style="375" customWidth="1"/>
    <col min="509" max="509" width="9.88671875" style="375" customWidth="1"/>
    <col min="510" max="510" width="9.6640625" style="375" customWidth="1"/>
    <col min="511" max="511" width="6" style="375" customWidth="1"/>
    <col min="512" max="512" width="44.109375" style="375" customWidth="1"/>
    <col min="513" max="513" width="6.44140625" style="375" customWidth="1"/>
    <col min="514" max="514" width="14" style="375" customWidth="1"/>
    <col min="515" max="515" width="18.33203125" style="375" customWidth="1"/>
    <col min="516" max="516" width="24.33203125" style="375" customWidth="1"/>
    <col min="517" max="517" width="22.109375" style="375" customWidth="1"/>
    <col min="518" max="762" width="11" style="375"/>
    <col min="763" max="763" width="3.6640625" style="375" customWidth="1"/>
    <col min="764" max="764" width="9.109375" style="375" customWidth="1"/>
    <col min="765" max="765" width="9.88671875" style="375" customWidth="1"/>
    <col min="766" max="766" width="9.6640625" style="375" customWidth="1"/>
    <col min="767" max="767" width="6" style="375" customWidth="1"/>
    <col min="768" max="768" width="44.109375" style="375" customWidth="1"/>
    <col min="769" max="769" width="6.44140625" style="375" customWidth="1"/>
    <col min="770" max="770" width="14" style="375" customWidth="1"/>
    <col min="771" max="771" width="18.33203125" style="375" customWidth="1"/>
    <col min="772" max="772" width="24.33203125" style="375" customWidth="1"/>
    <col min="773" max="773" width="22.109375" style="375" customWidth="1"/>
    <col min="774" max="1018" width="11" style="375"/>
    <col min="1019" max="1019" width="3.6640625" style="375" customWidth="1"/>
    <col min="1020" max="1020" width="9.109375" style="375" customWidth="1"/>
    <col min="1021" max="1021" width="9.88671875" style="375" customWidth="1"/>
    <col min="1022" max="1022" width="9.6640625" style="375" customWidth="1"/>
    <col min="1023" max="1023" width="6" style="375" customWidth="1"/>
    <col min="1024" max="1024" width="44.109375" style="375" customWidth="1"/>
    <col min="1025" max="1025" width="6.44140625" style="375" customWidth="1"/>
    <col min="1026" max="1026" width="14" style="375" customWidth="1"/>
    <col min="1027" max="1027" width="18.33203125" style="375" customWidth="1"/>
    <col min="1028" max="1028" width="24.33203125" style="375" customWidth="1"/>
    <col min="1029" max="1029" width="22.109375" style="375" customWidth="1"/>
    <col min="1030" max="1274" width="11" style="375"/>
    <col min="1275" max="1275" width="3.6640625" style="375" customWidth="1"/>
    <col min="1276" max="1276" width="9.109375" style="375" customWidth="1"/>
    <col min="1277" max="1277" width="9.88671875" style="375" customWidth="1"/>
    <col min="1278" max="1278" width="9.6640625" style="375" customWidth="1"/>
    <col min="1279" max="1279" width="6" style="375" customWidth="1"/>
    <col min="1280" max="1280" width="44.109375" style="375" customWidth="1"/>
    <col min="1281" max="1281" width="6.44140625" style="375" customWidth="1"/>
    <col min="1282" max="1282" width="14" style="375" customWidth="1"/>
    <col min="1283" max="1283" width="18.33203125" style="375" customWidth="1"/>
    <col min="1284" max="1284" width="24.33203125" style="375" customWidth="1"/>
    <col min="1285" max="1285" width="22.109375" style="375" customWidth="1"/>
    <col min="1286" max="1530" width="11" style="375"/>
    <col min="1531" max="1531" width="3.6640625" style="375" customWidth="1"/>
    <col min="1532" max="1532" width="9.109375" style="375" customWidth="1"/>
    <col min="1533" max="1533" width="9.88671875" style="375" customWidth="1"/>
    <col min="1534" max="1534" width="9.6640625" style="375" customWidth="1"/>
    <col min="1535" max="1535" width="6" style="375" customWidth="1"/>
    <col min="1536" max="1536" width="44.109375" style="375" customWidth="1"/>
    <col min="1537" max="1537" width="6.44140625" style="375" customWidth="1"/>
    <col min="1538" max="1538" width="14" style="375" customWidth="1"/>
    <col min="1539" max="1539" width="18.33203125" style="375" customWidth="1"/>
    <col min="1540" max="1540" width="24.33203125" style="375" customWidth="1"/>
    <col min="1541" max="1541" width="22.109375" style="375" customWidth="1"/>
    <col min="1542" max="1786" width="11" style="375"/>
    <col min="1787" max="1787" width="3.6640625" style="375" customWidth="1"/>
    <col min="1788" max="1788" width="9.109375" style="375" customWidth="1"/>
    <col min="1789" max="1789" width="9.88671875" style="375" customWidth="1"/>
    <col min="1790" max="1790" width="9.6640625" style="375" customWidth="1"/>
    <col min="1791" max="1791" width="6" style="375" customWidth="1"/>
    <col min="1792" max="1792" width="44.109375" style="375" customWidth="1"/>
    <col min="1793" max="1793" width="6.44140625" style="375" customWidth="1"/>
    <col min="1794" max="1794" width="14" style="375" customWidth="1"/>
    <col min="1795" max="1795" width="18.33203125" style="375" customWidth="1"/>
    <col min="1796" max="1796" width="24.33203125" style="375" customWidth="1"/>
    <col min="1797" max="1797" width="22.109375" style="375" customWidth="1"/>
    <col min="1798" max="2042" width="11" style="375"/>
    <col min="2043" max="2043" width="3.6640625" style="375" customWidth="1"/>
    <col min="2044" max="2044" width="9.109375" style="375" customWidth="1"/>
    <col min="2045" max="2045" width="9.88671875" style="375" customWidth="1"/>
    <col min="2046" max="2046" width="9.6640625" style="375" customWidth="1"/>
    <col min="2047" max="2047" width="6" style="375" customWidth="1"/>
    <col min="2048" max="2048" width="44.109375" style="375" customWidth="1"/>
    <col min="2049" max="2049" width="6.44140625" style="375" customWidth="1"/>
    <col min="2050" max="2050" width="14" style="375" customWidth="1"/>
    <col min="2051" max="2051" width="18.33203125" style="375" customWidth="1"/>
    <col min="2052" max="2052" width="24.33203125" style="375" customWidth="1"/>
    <col min="2053" max="2053" width="22.109375" style="375" customWidth="1"/>
    <col min="2054" max="2298" width="11" style="375"/>
    <col min="2299" max="2299" width="3.6640625" style="375" customWidth="1"/>
    <col min="2300" max="2300" width="9.109375" style="375" customWidth="1"/>
    <col min="2301" max="2301" width="9.88671875" style="375" customWidth="1"/>
    <col min="2302" max="2302" width="9.6640625" style="375" customWidth="1"/>
    <col min="2303" max="2303" width="6" style="375" customWidth="1"/>
    <col min="2304" max="2304" width="44.109375" style="375" customWidth="1"/>
    <col min="2305" max="2305" width="6.44140625" style="375" customWidth="1"/>
    <col min="2306" max="2306" width="14" style="375" customWidth="1"/>
    <col min="2307" max="2307" width="18.33203125" style="375" customWidth="1"/>
    <col min="2308" max="2308" width="24.33203125" style="375" customWidth="1"/>
    <col min="2309" max="2309" width="22.109375" style="375" customWidth="1"/>
    <col min="2310" max="2554" width="11" style="375"/>
    <col min="2555" max="2555" width="3.6640625" style="375" customWidth="1"/>
    <col min="2556" max="2556" width="9.109375" style="375" customWidth="1"/>
    <col min="2557" max="2557" width="9.88671875" style="375" customWidth="1"/>
    <col min="2558" max="2558" width="9.6640625" style="375" customWidth="1"/>
    <col min="2559" max="2559" width="6" style="375" customWidth="1"/>
    <col min="2560" max="2560" width="44.109375" style="375" customWidth="1"/>
    <col min="2561" max="2561" width="6.44140625" style="375" customWidth="1"/>
    <col min="2562" max="2562" width="14" style="375" customWidth="1"/>
    <col min="2563" max="2563" width="18.33203125" style="375" customWidth="1"/>
    <col min="2564" max="2564" width="24.33203125" style="375" customWidth="1"/>
    <col min="2565" max="2565" width="22.109375" style="375" customWidth="1"/>
    <col min="2566" max="2810" width="11" style="375"/>
    <col min="2811" max="2811" width="3.6640625" style="375" customWidth="1"/>
    <col min="2812" max="2812" width="9.109375" style="375" customWidth="1"/>
    <col min="2813" max="2813" width="9.88671875" style="375" customWidth="1"/>
    <col min="2814" max="2814" width="9.6640625" style="375" customWidth="1"/>
    <col min="2815" max="2815" width="6" style="375" customWidth="1"/>
    <col min="2816" max="2816" width="44.109375" style="375" customWidth="1"/>
    <col min="2817" max="2817" width="6.44140625" style="375" customWidth="1"/>
    <col min="2818" max="2818" width="14" style="375" customWidth="1"/>
    <col min="2819" max="2819" width="18.33203125" style="375" customWidth="1"/>
    <col min="2820" max="2820" width="24.33203125" style="375" customWidth="1"/>
    <col min="2821" max="2821" width="22.109375" style="375" customWidth="1"/>
    <col min="2822" max="3066" width="11" style="375"/>
    <col min="3067" max="3067" width="3.6640625" style="375" customWidth="1"/>
    <col min="3068" max="3068" width="9.109375" style="375" customWidth="1"/>
    <col min="3069" max="3069" width="9.88671875" style="375" customWidth="1"/>
    <col min="3070" max="3070" width="9.6640625" style="375" customWidth="1"/>
    <col min="3071" max="3071" width="6" style="375" customWidth="1"/>
    <col min="3072" max="3072" width="44.109375" style="375" customWidth="1"/>
    <col min="3073" max="3073" width="6.44140625" style="375" customWidth="1"/>
    <col min="3074" max="3074" width="14" style="375" customWidth="1"/>
    <col min="3075" max="3075" width="18.33203125" style="375" customWidth="1"/>
    <col min="3076" max="3076" width="24.33203125" style="375" customWidth="1"/>
    <col min="3077" max="3077" width="22.109375" style="375" customWidth="1"/>
    <col min="3078" max="3322" width="11" style="375"/>
    <col min="3323" max="3323" width="3.6640625" style="375" customWidth="1"/>
    <col min="3324" max="3324" width="9.109375" style="375" customWidth="1"/>
    <col min="3325" max="3325" width="9.88671875" style="375" customWidth="1"/>
    <col min="3326" max="3326" width="9.6640625" style="375" customWidth="1"/>
    <col min="3327" max="3327" width="6" style="375" customWidth="1"/>
    <col min="3328" max="3328" width="44.109375" style="375" customWidth="1"/>
    <col min="3329" max="3329" width="6.44140625" style="375" customWidth="1"/>
    <col min="3330" max="3330" width="14" style="375" customWidth="1"/>
    <col min="3331" max="3331" width="18.33203125" style="375" customWidth="1"/>
    <col min="3332" max="3332" width="24.33203125" style="375" customWidth="1"/>
    <col min="3333" max="3333" width="22.109375" style="375" customWidth="1"/>
    <col min="3334" max="3578" width="11" style="375"/>
    <col min="3579" max="3579" width="3.6640625" style="375" customWidth="1"/>
    <col min="3580" max="3580" width="9.109375" style="375" customWidth="1"/>
    <col min="3581" max="3581" width="9.88671875" style="375" customWidth="1"/>
    <col min="3582" max="3582" width="9.6640625" style="375" customWidth="1"/>
    <col min="3583" max="3583" width="6" style="375" customWidth="1"/>
    <col min="3584" max="3584" width="44.109375" style="375" customWidth="1"/>
    <col min="3585" max="3585" width="6.44140625" style="375" customWidth="1"/>
    <col min="3586" max="3586" width="14" style="375" customWidth="1"/>
    <col min="3587" max="3587" width="18.33203125" style="375" customWidth="1"/>
    <col min="3588" max="3588" width="24.33203125" style="375" customWidth="1"/>
    <col min="3589" max="3589" width="22.109375" style="375" customWidth="1"/>
    <col min="3590" max="3834" width="11" style="375"/>
    <col min="3835" max="3835" width="3.6640625" style="375" customWidth="1"/>
    <col min="3836" max="3836" width="9.109375" style="375" customWidth="1"/>
    <col min="3837" max="3837" width="9.88671875" style="375" customWidth="1"/>
    <col min="3838" max="3838" width="9.6640625" style="375" customWidth="1"/>
    <col min="3839" max="3839" width="6" style="375" customWidth="1"/>
    <col min="3840" max="3840" width="44.109375" style="375" customWidth="1"/>
    <col min="3841" max="3841" width="6.44140625" style="375" customWidth="1"/>
    <col min="3842" max="3842" width="14" style="375" customWidth="1"/>
    <col min="3843" max="3843" width="18.33203125" style="375" customWidth="1"/>
    <col min="3844" max="3844" width="24.33203125" style="375" customWidth="1"/>
    <col min="3845" max="3845" width="22.109375" style="375" customWidth="1"/>
    <col min="3846" max="4090" width="11" style="375"/>
    <col min="4091" max="4091" width="3.6640625" style="375" customWidth="1"/>
    <col min="4092" max="4092" width="9.109375" style="375" customWidth="1"/>
    <col min="4093" max="4093" width="9.88671875" style="375" customWidth="1"/>
    <col min="4094" max="4094" width="9.6640625" style="375" customWidth="1"/>
    <col min="4095" max="4095" width="6" style="375" customWidth="1"/>
    <col min="4096" max="4096" width="44.109375" style="375" customWidth="1"/>
    <col min="4097" max="4097" width="6.44140625" style="375" customWidth="1"/>
    <col min="4098" max="4098" width="14" style="375" customWidth="1"/>
    <col min="4099" max="4099" width="18.33203125" style="375" customWidth="1"/>
    <col min="4100" max="4100" width="24.33203125" style="375" customWidth="1"/>
    <col min="4101" max="4101" width="22.109375" style="375" customWidth="1"/>
    <col min="4102" max="4346" width="11" style="375"/>
    <col min="4347" max="4347" width="3.6640625" style="375" customWidth="1"/>
    <col min="4348" max="4348" width="9.109375" style="375" customWidth="1"/>
    <col min="4349" max="4349" width="9.88671875" style="375" customWidth="1"/>
    <col min="4350" max="4350" width="9.6640625" style="375" customWidth="1"/>
    <col min="4351" max="4351" width="6" style="375" customWidth="1"/>
    <col min="4352" max="4352" width="44.109375" style="375" customWidth="1"/>
    <col min="4353" max="4353" width="6.44140625" style="375" customWidth="1"/>
    <col min="4354" max="4354" width="14" style="375" customWidth="1"/>
    <col min="4355" max="4355" width="18.33203125" style="375" customWidth="1"/>
    <col min="4356" max="4356" width="24.33203125" style="375" customWidth="1"/>
    <col min="4357" max="4357" width="22.109375" style="375" customWidth="1"/>
    <col min="4358" max="4602" width="11" style="375"/>
    <col min="4603" max="4603" width="3.6640625" style="375" customWidth="1"/>
    <col min="4604" max="4604" width="9.109375" style="375" customWidth="1"/>
    <col min="4605" max="4605" width="9.88671875" style="375" customWidth="1"/>
    <col min="4606" max="4606" width="9.6640625" style="375" customWidth="1"/>
    <col min="4607" max="4607" width="6" style="375" customWidth="1"/>
    <col min="4608" max="4608" width="44.109375" style="375" customWidth="1"/>
    <col min="4609" max="4609" width="6.44140625" style="375" customWidth="1"/>
    <col min="4610" max="4610" width="14" style="375" customWidth="1"/>
    <col min="4611" max="4611" width="18.33203125" style="375" customWidth="1"/>
    <col min="4612" max="4612" width="24.33203125" style="375" customWidth="1"/>
    <col min="4613" max="4613" width="22.109375" style="375" customWidth="1"/>
    <col min="4614" max="4858" width="11" style="375"/>
    <col min="4859" max="4859" width="3.6640625" style="375" customWidth="1"/>
    <col min="4860" max="4860" width="9.109375" style="375" customWidth="1"/>
    <col min="4861" max="4861" width="9.88671875" style="375" customWidth="1"/>
    <col min="4862" max="4862" width="9.6640625" style="375" customWidth="1"/>
    <col min="4863" max="4863" width="6" style="375" customWidth="1"/>
    <col min="4864" max="4864" width="44.109375" style="375" customWidth="1"/>
    <col min="4865" max="4865" width="6.44140625" style="375" customWidth="1"/>
    <col min="4866" max="4866" width="14" style="375" customWidth="1"/>
    <col min="4867" max="4867" width="18.33203125" style="375" customWidth="1"/>
    <col min="4868" max="4868" width="24.33203125" style="375" customWidth="1"/>
    <col min="4869" max="4869" width="22.109375" style="375" customWidth="1"/>
    <col min="4870" max="5114" width="11" style="375"/>
    <col min="5115" max="5115" width="3.6640625" style="375" customWidth="1"/>
    <col min="5116" max="5116" width="9.109375" style="375" customWidth="1"/>
    <col min="5117" max="5117" width="9.88671875" style="375" customWidth="1"/>
    <col min="5118" max="5118" width="9.6640625" style="375" customWidth="1"/>
    <col min="5119" max="5119" width="6" style="375" customWidth="1"/>
    <col min="5120" max="5120" width="44.109375" style="375" customWidth="1"/>
    <col min="5121" max="5121" width="6.44140625" style="375" customWidth="1"/>
    <col min="5122" max="5122" width="14" style="375" customWidth="1"/>
    <col min="5123" max="5123" width="18.33203125" style="375" customWidth="1"/>
    <col min="5124" max="5124" width="24.33203125" style="375" customWidth="1"/>
    <col min="5125" max="5125" width="22.109375" style="375" customWidth="1"/>
    <col min="5126" max="5370" width="11" style="375"/>
    <col min="5371" max="5371" width="3.6640625" style="375" customWidth="1"/>
    <col min="5372" max="5372" width="9.109375" style="375" customWidth="1"/>
    <col min="5373" max="5373" width="9.88671875" style="375" customWidth="1"/>
    <col min="5374" max="5374" width="9.6640625" style="375" customWidth="1"/>
    <col min="5375" max="5375" width="6" style="375" customWidth="1"/>
    <col min="5376" max="5376" width="44.109375" style="375" customWidth="1"/>
    <col min="5377" max="5377" width="6.44140625" style="375" customWidth="1"/>
    <col min="5378" max="5378" width="14" style="375" customWidth="1"/>
    <col min="5379" max="5379" width="18.33203125" style="375" customWidth="1"/>
    <col min="5380" max="5380" width="24.33203125" style="375" customWidth="1"/>
    <col min="5381" max="5381" width="22.109375" style="375" customWidth="1"/>
    <col min="5382" max="5626" width="11" style="375"/>
    <col min="5627" max="5627" width="3.6640625" style="375" customWidth="1"/>
    <col min="5628" max="5628" width="9.109375" style="375" customWidth="1"/>
    <col min="5629" max="5629" width="9.88671875" style="375" customWidth="1"/>
    <col min="5630" max="5630" width="9.6640625" style="375" customWidth="1"/>
    <col min="5631" max="5631" width="6" style="375" customWidth="1"/>
    <col min="5632" max="5632" width="44.109375" style="375" customWidth="1"/>
    <col min="5633" max="5633" width="6.44140625" style="375" customWidth="1"/>
    <col min="5634" max="5634" width="14" style="375" customWidth="1"/>
    <col min="5635" max="5635" width="18.33203125" style="375" customWidth="1"/>
    <col min="5636" max="5636" width="24.33203125" style="375" customWidth="1"/>
    <col min="5637" max="5637" width="22.109375" style="375" customWidth="1"/>
    <col min="5638" max="5882" width="11" style="375"/>
    <col min="5883" max="5883" width="3.6640625" style="375" customWidth="1"/>
    <col min="5884" max="5884" width="9.109375" style="375" customWidth="1"/>
    <col min="5885" max="5885" width="9.88671875" style="375" customWidth="1"/>
    <col min="5886" max="5886" width="9.6640625" style="375" customWidth="1"/>
    <col min="5887" max="5887" width="6" style="375" customWidth="1"/>
    <col min="5888" max="5888" width="44.109375" style="375" customWidth="1"/>
    <col min="5889" max="5889" width="6.44140625" style="375" customWidth="1"/>
    <col min="5890" max="5890" width="14" style="375" customWidth="1"/>
    <col min="5891" max="5891" width="18.33203125" style="375" customWidth="1"/>
    <col min="5892" max="5892" width="24.33203125" style="375" customWidth="1"/>
    <col min="5893" max="5893" width="22.109375" style="375" customWidth="1"/>
    <col min="5894" max="6138" width="11" style="375"/>
    <col min="6139" max="6139" width="3.6640625" style="375" customWidth="1"/>
    <col min="6140" max="6140" width="9.109375" style="375" customWidth="1"/>
    <col min="6141" max="6141" width="9.88671875" style="375" customWidth="1"/>
    <col min="6142" max="6142" width="9.6640625" style="375" customWidth="1"/>
    <col min="6143" max="6143" width="6" style="375" customWidth="1"/>
    <col min="6144" max="6144" width="44.109375" style="375" customWidth="1"/>
    <col min="6145" max="6145" width="6.44140625" style="375" customWidth="1"/>
    <col min="6146" max="6146" width="14" style="375" customWidth="1"/>
    <col min="6147" max="6147" width="18.33203125" style="375" customWidth="1"/>
    <col min="6148" max="6148" width="24.33203125" style="375" customWidth="1"/>
    <col min="6149" max="6149" width="22.109375" style="375" customWidth="1"/>
    <col min="6150" max="6394" width="11" style="375"/>
    <col min="6395" max="6395" width="3.6640625" style="375" customWidth="1"/>
    <col min="6396" max="6396" width="9.109375" style="375" customWidth="1"/>
    <col min="6397" max="6397" width="9.88671875" style="375" customWidth="1"/>
    <col min="6398" max="6398" width="9.6640625" style="375" customWidth="1"/>
    <col min="6399" max="6399" width="6" style="375" customWidth="1"/>
    <col min="6400" max="6400" width="44.109375" style="375" customWidth="1"/>
    <col min="6401" max="6401" width="6.44140625" style="375" customWidth="1"/>
    <col min="6402" max="6402" width="14" style="375" customWidth="1"/>
    <col min="6403" max="6403" width="18.33203125" style="375" customWidth="1"/>
    <col min="6404" max="6404" width="24.33203125" style="375" customWidth="1"/>
    <col min="6405" max="6405" width="22.109375" style="375" customWidth="1"/>
    <col min="6406" max="6650" width="11" style="375"/>
    <col min="6651" max="6651" width="3.6640625" style="375" customWidth="1"/>
    <col min="6652" max="6652" width="9.109375" style="375" customWidth="1"/>
    <col min="6653" max="6653" width="9.88671875" style="375" customWidth="1"/>
    <col min="6654" max="6654" width="9.6640625" style="375" customWidth="1"/>
    <col min="6655" max="6655" width="6" style="375" customWidth="1"/>
    <col min="6656" max="6656" width="44.109375" style="375" customWidth="1"/>
    <col min="6657" max="6657" width="6.44140625" style="375" customWidth="1"/>
    <col min="6658" max="6658" width="14" style="375" customWidth="1"/>
    <col min="6659" max="6659" width="18.33203125" style="375" customWidth="1"/>
    <col min="6660" max="6660" width="24.33203125" style="375" customWidth="1"/>
    <col min="6661" max="6661" width="22.109375" style="375" customWidth="1"/>
    <col min="6662" max="6906" width="11" style="375"/>
    <col min="6907" max="6907" width="3.6640625" style="375" customWidth="1"/>
    <col min="6908" max="6908" width="9.109375" style="375" customWidth="1"/>
    <col min="6909" max="6909" width="9.88671875" style="375" customWidth="1"/>
    <col min="6910" max="6910" width="9.6640625" style="375" customWidth="1"/>
    <col min="6911" max="6911" width="6" style="375" customWidth="1"/>
    <col min="6912" max="6912" width="44.109375" style="375" customWidth="1"/>
    <col min="6913" max="6913" width="6.44140625" style="375" customWidth="1"/>
    <col min="6914" max="6914" width="14" style="375" customWidth="1"/>
    <col min="6915" max="6915" width="18.33203125" style="375" customWidth="1"/>
    <col min="6916" max="6916" width="24.33203125" style="375" customWidth="1"/>
    <col min="6917" max="6917" width="22.109375" style="375" customWidth="1"/>
    <col min="6918" max="7162" width="11" style="375"/>
    <col min="7163" max="7163" width="3.6640625" style="375" customWidth="1"/>
    <col min="7164" max="7164" width="9.109375" style="375" customWidth="1"/>
    <col min="7165" max="7165" width="9.88671875" style="375" customWidth="1"/>
    <col min="7166" max="7166" width="9.6640625" style="375" customWidth="1"/>
    <col min="7167" max="7167" width="6" style="375" customWidth="1"/>
    <col min="7168" max="7168" width="44.109375" style="375" customWidth="1"/>
    <col min="7169" max="7169" width="6.44140625" style="375" customWidth="1"/>
    <col min="7170" max="7170" width="14" style="375" customWidth="1"/>
    <col min="7171" max="7171" width="18.33203125" style="375" customWidth="1"/>
    <col min="7172" max="7172" width="24.33203125" style="375" customWidth="1"/>
    <col min="7173" max="7173" width="22.109375" style="375" customWidth="1"/>
    <col min="7174" max="7418" width="11" style="375"/>
    <col min="7419" max="7419" width="3.6640625" style="375" customWidth="1"/>
    <col min="7420" max="7420" width="9.109375" style="375" customWidth="1"/>
    <col min="7421" max="7421" width="9.88671875" style="375" customWidth="1"/>
    <col min="7422" max="7422" width="9.6640625" style="375" customWidth="1"/>
    <col min="7423" max="7423" width="6" style="375" customWidth="1"/>
    <col min="7424" max="7424" width="44.109375" style="375" customWidth="1"/>
    <col min="7425" max="7425" width="6.44140625" style="375" customWidth="1"/>
    <col min="7426" max="7426" width="14" style="375" customWidth="1"/>
    <col min="7427" max="7427" width="18.33203125" style="375" customWidth="1"/>
    <col min="7428" max="7428" width="24.33203125" style="375" customWidth="1"/>
    <col min="7429" max="7429" width="22.109375" style="375" customWidth="1"/>
    <col min="7430" max="7674" width="11" style="375"/>
    <col min="7675" max="7675" width="3.6640625" style="375" customWidth="1"/>
    <col min="7676" max="7676" width="9.109375" style="375" customWidth="1"/>
    <col min="7677" max="7677" width="9.88671875" style="375" customWidth="1"/>
    <col min="7678" max="7678" width="9.6640625" style="375" customWidth="1"/>
    <col min="7679" max="7679" width="6" style="375" customWidth="1"/>
    <col min="7680" max="7680" width="44.109375" style="375" customWidth="1"/>
    <col min="7681" max="7681" width="6.44140625" style="375" customWidth="1"/>
    <col min="7682" max="7682" width="14" style="375" customWidth="1"/>
    <col min="7683" max="7683" width="18.33203125" style="375" customWidth="1"/>
    <col min="7684" max="7684" width="24.33203125" style="375" customWidth="1"/>
    <col min="7685" max="7685" width="22.109375" style="375" customWidth="1"/>
    <col min="7686" max="7930" width="11" style="375"/>
    <col min="7931" max="7931" width="3.6640625" style="375" customWidth="1"/>
    <col min="7932" max="7932" width="9.109375" style="375" customWidth="1"/>
    <col min="7933" max="7933" width="9.88671875" style="375" customWidth="1"/>
    <col min="7934" max="7934" width="9.6640625" style="375" customWidth="1"/>
    <col min="7935" max="7935" width="6" style="375" customWidth="1"/>
    <col min="7936" max="7936" width="44.109375" style="375" customWidth="1"/>
    <col min="7937" max="7937" width="6.44140625" style="375" customWidth="1"/>
    <col min="7938" max="7938" width="14" style="375" customWidth="1"/>
    <col min="7939" max="7939" width="18.33203125" style="375" customWidth="1"/>
    <col min="7940" max="7940" width="24.33203125" style="375" customWidth="1"/>
    <col min="7941" max="7941" width="22.109375" style="375" customWidth="1"/>
    <col min="7942" max="8186" width="11" style="375"/>
    <col min="8187" max="8187" width="3.6640625" style="375" customWidth="1"/>
    <col min="8188" max="8188" width="9.109375" style="375" customWidth="1"/>
    <col min="8189" max="8189" width="9.88671875" style="375" customWidth="1"/>
    <col min="8190" max="8190" width="9.6640625" style="375" customWidth="1"/>
    <col min="8191" max="8191" width="6" style="375" customWidth="1"/>
    <col min="8192" max="8192" width="44.109375" style="375" customWidth="1"/>
    <col min="8193" max="8193" width="6.44140625" style="375" customWidth="1"/>
    <col min="8194" max="8194" width="14" style="375" customWidth="1"/>
    <col min="8195" max="8195" width="18.33203125" style="375" customWidth="1"/>
    <col min="8196" max="8196" width="24.33203125" style="375" customWidth="1"/>
    <col min="8197" max="8197" width="22.109375" style="375" customWidth="1"/>
    <col min="8198" max="8442" width="11" style="375"/>
    <col min="8443" max="8443" width="3.6640625" style="375" customWidth="1"/>
    <col min="8444" max="8444" width="9.109375" style="375" customWidth="1"/>
    <col min="8445" max="8445" width="9.88671875" style="375" customWidth="1"/>
    <col min="8446" max="8446" width="9.6640625" style="375" customWidth="1"/>
    <col min="8447" max="8447" width="6" style="375" customWidth="1"/>
    <col min="8448" max="8448" width="44.109375" style="375" customWidth="1"/>
    <col min="8449" max="8449" width="6.44140625" style="375" customWidth="1"/>
    <col min="8450" max="8450" width="14" style="375" customWidth="1"/>
    <col min="8451" max="8451" width="18.33203125" style="375" customWidth="1"/>
    <col min="8452" max="8452" width="24.33203125" style="375" customWidth="1"/>
    <col min="8453" max="8453" width="22.109375" style="375" customWidth="1"/>
    <col min="8454" max="8698" width="11" style="375"/>
    <col min="8699" max="8699" width="3.6640625" style="375" customWidth="1"/>
    <col min="8700" max="8700" width="9.109375" style="375" customWidth="1"/>
    <col min="8701" max="8701" width="9.88671875" style="375" customWidth="1"/>
    <col min="8702" max="8702" width="9.6640625" style="375" customWidth="1"/>
    <col min="8703" max="8703" width="6" style="375" customWidth="1"/>
    <col min="8704" max="8704" width="44.109375" style="375" customWidth="1"/>
    <col min="8705" max="8705" width="6.44140625" style="375" customWidth="1"/>
    <col min="8706" max="8706" width="14" style="375" customWidth="1"/>
    <col min="8707" max="8707" width="18.33203125" style="375" customWidth="1"/>
    <col min="8708" max="8708" width="24.33203125" style="375" customWidth="1"/>
    <col min="8709" max="8709" width="22.109375" style="375" customWidth="1"/>
    <col min="8710" max="8954" width="11" style="375"/>
    <col min="8955" max="8955" width="3.6640625" style="375" customWidth="1"/>
    <col min="8956" max="8956" width="9.109375" style="375" customWidth="1"/>
    <col min="8957" max="8957" width="9.88671875" style="375" customWidth="1"/>
    <col min="8958" max="8958" width="9.6640625" style="375" customWidth="1"/>
    <col min="8959" max="8959" width="6" style="375" customWidth="1"/>
    <col min="8960" max="8960" width="44.109375" style="375" customWidth="1"/>
    <col min="8961" max="8961" width="6.44140625" style="375" customWidth="1"/>
    <col min="8962" max="8962" width="14" style="375" customWidth="1"/>
    <col min="8963" max="8963" width="18.33203125" style="375" customWidth="1"/>
    <col min="8964" max="8964" width="24.33203125" style="375" customWidth="1"/>
    <col min="8965" max="8965" width="22.109375" style="375" customWidth="1"/>
    <col min="8966" max="9210" width="11" style="375"/>
    <col min="9211" max="9211" width="3.6640625" style="375" customWidth="1"/>
    <col min="9212" max="9212" width="9.109375" style="375" customWidth="1"/>
    <col min="9213" max="9213" width="9.88671875" style="375" customWidth="1"/>
    <col min="9214" max="9214" width="9.6640625" style="375" customWidth="1"/>
    <col min="9215" max="9215" width="6" style="375" customWidth="1"/>
    <col min="9216" max="9216" width="44.109375" style="375" customWidth="1"/>
    <col min="9217" max="9217" width="6.44140625" style="375" customWidth="1"/>
    <col min="9218" max="9218" width="14" style="375" customWidth="1"/>
    <col min="9219" max="9219" width="18.33203125" style="375" customWidth="1"/>
    <col min="9220" max="9220" width="24.33203125" style="375" customWidth="1"/>
    <col min="9221" max="9221" width="22.109375" style="375" customWidth="1"/>
    <col min="9222" max="9466" width="11" style="375"/>
    <col min="9467" max="9467" width="3.6640625" style="375" customWidth="1"/>
    <col min="9468" max="9468" width="9.109375" style="375" customWidth="1"/>
    <col min="9469" max="9469" width="9.88671875" style="375" customWidth="1"/>
    <col min="9470" max="9470" width="9.6640625" style="375" customWidth="1"/>
    <col min="9471" max="9471" width="6" style="375" customWidth="1"/>
    <col min="9472" max="9472" width="44.109375" style="375" customWidth="1"/>
    <col min="9473" max="9473" width="6.44140625" style="375" customWidth="1"/>
    <col min="9474" max="9474" width="14" style="375" customWidth="1"/>
    <col min="9475" max="9475" width="18.33203125" style="375" customWidth="1"/>
    <col min="9476" max="9476" width="24.33203125" style="375" customWidth="1"/>
    <col min="9477" max="9477" width="22.109375" style="375" customWidth="1"/>
    <col min="9478" max="9722" width="11" style="375"/>
    <col min="9723" max="9723" width="3.6640625" style="375" customWidth="1"/>
    <col min="9724" max="9724" width="9.109375" style="375" customWidth="1"/>
    <col min="9725" max="9725" width="9.88671875" style="375" customWidth="1"/>
    <col min="9726" max="9726" width="9.6640625" style="375" customWidth="1"/>
    <col min="9727" max="9727" width="6" style="375" customWidth="1"/>
    <col min="9728" max="9728" width="44.109375" style="375" customWidth="1"/>
    <col min="9729" max="9729" width="6.44140625" style="375" customWidth="1"/>
    <col min="9730" max="9730" width="14" style="375" customWidth="1"/>
    <col min="9731" max="9731" width="18.33203125" style="375" customWidth="1"/>
    <col min="9732" max="9732" width="24.33203125" style="375" customWidth="1"/>
    <col min="9733" max="9733" width="22.109375" style="375" customWidth="1"/>
    <col min="9734" max="9978" width="11" style="375"/>
    <col min="9979" max="9979" width="3.6640625" style="375" customWidth="1"/>
    <col min="9980" max="9980" width="9.109375" style="375" customWidth="1"/>
    <col min="9981" max="9981" width="9.88671875" style="375" customWidth="1"/>
    <col min="9982" max="9982" width="9.6640625" style="375" customWidth="1"/>
    <col min="9983" max="9983" width="6" style="375" customWidth="1"/>
    <col min="9984" max="9984" width="44.109375" style="375" customWidth="1"/>
    <col min="9985" max="9985" width="6.44140625" style="375" customWidth="1"/>
    <col min="9986" max="9986" width="14" style="375" customWidth="1"/>
    <col min="9987" max="9987" width="18.33203125" style="375" customWidth="1"/>
    <col min="9988" max="9988" width="24.33203125" style="375" customWidth="1"/>
    <col min="9989" max="9989" width="22.109375" style="375" customWidth="1"/>
    <col min="9990" max="10234" width="11" style="375"/>
    <col min="10235" max="10235" width="3.6640625" style="375" customWidth="1"/>
    <col min="10236" max="10236" width="9.109375" style="375" customWidth="1"/>
    <col min="10237" max="10237" width="9.88671875" style="375" customWidth="1"/>
    <col min="10238" max="10238" width="9.6640625" style="375" customWidth="1"/>
    <col min="10239" max="10239" width="6" style="375" customWidth="1"/>
    <col min="10240" max="10240" width="44.109375" style="375" customWidth="1"/>
    <col min="10241" max="10241" width="6.44140625" style="375" customWidth="1"/>
    <col min="10242" max="10242" width="14" style="375" customWidth="1"/>
    <col min="10243" max="10243" width="18.33203125" style="375" customWidth="1"/>
    <col min="10244" max="10244" width="24.33203125" style="375" customWidth="1"/>
    <col min="10245" max="10245" width="22.109375" style="375" customWidth="1"/>
    <col min="10246" max="10490" width="11" style="375"/>
    <col min="10491" max="10491" width="3.6640625" style="375" customWidth="1"/>
    <col min="10492" max="10492" width="9.109375" style="375" customWidth="1"/>
    <col min="10493" max="10493" width="9.88671875" style="375" customWidth="1"/>
    <col min="10494" max="10494" width="9.6640625" style="375" customWidth="1"/>
    <col min="10495" max="10495" width="6" style="375" customWidth="1"/>
    <col min="10496" max="10496" width="44.109375" style="375" customWidth="1"/>
    <col min="10497" max="10497" width="6.44140625" style="375" customWidth="1"/>
    <col min="10498" max="10498" width="14" style="375" customWidth="1"/>
    <col min="10499" max="10499" width="18.33203125" style="375" customWidth="1"/>
    <col min="10500" max="10500" width="24.33203125" style="375" customWidth="1"/>
    <col min="10501" max="10501" width="22.109375" style="375" customWidth="1"/>
    <col min="10502" max="10746" width="11" style="375"/>
    <col min="10747" max="10747" width="3.6640625" style="375" customWidth="1"/>
    <col min="10748" max="10748" width="9.109375" style="375" customWidth="1"/>
    <col min="10749" max="10749" width="9.88671875" style="375" customWidth="1"/>
    <col min="10750" max="10750" width="9.6640625" style="375" customWidth="1"/>
    <col min="10751" max="10751" width="6" style="375" customWidth="1"/>
    <col min="10752" max="10752" width="44.109375" style="375" customWidth="1"/>
    <col min="10753" max="10753" width="6.44140625" style="375" customWidth="1"/>
    <col min="10754" max="10754" width="14" style="375" customWidth="1"/>
    <col min="10755" max="10755" width="18.33203125" style="375" customWidth="1"/>
    <col min="10756" max="10756" width="24.33203125" style="375" customWidth="1"/>
    <col min="10757" max="10757" width="22.109375" style="375" customWidth="1"/>
    <col min="10758" max="11002" width="11" style="375"/>
    <col min="11003" max="11003" width="3.6640625" style="375" customWidth="1"/>
    <col min="11004" max="11004" width="9.109375" style="375" customWidth="1"/>
    <col min="11005" max="11005" width="9.88671875" style="375" customWidth="1"/>
    <col min="11006" max="11006" width="9.6640625" style="375" customWidth="1"/>
    <col min="11007" max="11007" width="6" style="375" customWidth="1"/>
    <col min="11008" max="11008" width="44.109375" style="375" customWidth="1"/>
    <col min="11009" max="11009" width="6.44140625" style="375" customWidth="1"/>
    <col min="11010" max="11010" width="14" style="375" customWidth="1"/>
    <col min="11011" max="11011" width="18.33203125" style="375" customWidth="1"/>
    <col min="11012" max="11012" width="24.33203125" style="375" customWidth="1"/>
    <col min="11013" max="11013" width="22.109375" style="375" customWidth="1"/>
    <col min="11014" max="11258" width="11" style="375"/>
    <col min="11259" max="11259" width="3.6640625" style="375" customWidth="1"/>
    <col min="11260" max="11260" width="9.109375" style="375" customWidth="1"/>
    <col min="11261" max="11261" width="9.88671875" style="375" customWidth="1"/>
    <col min="11262" max="11262" width="9.6640625" style="375" customWidth="1"/>
    <col min="11263" max="11263" width="6" style="375" customWidth="1"/>
    <col min="11264" max="11264" width="44.109375" style="375" customWidth="1"/>
    <col min="11265" max="11265" width="6.44140625" style="375" customWidth="1"/>
    <col min="11266" max="11266" width="14" style="375" customWidth="1"/>
    <col min="11267" max="11267" width="18.33203125" style="375" customWidth="1"/>
    <col min="11268" max="11268" width="24.33203125" style="375" customWidth="1"/>
    <col min="11269" max="11269" width="22.109375" style="375" customWidth="1"/>
    <col min="11270" max="11514" width="11" style="375"/>
    <col min="11515" max="11515" width="3.6640625" style="375" customWidth="1"/>
    <col min="11516" max="11516" width="9.109375" style="375" customWidth="1"/>
    <col min="11517" max="11517" width="9.88671875" style="375" customWidth="1"/>
    <col min="11518" max="11518" width="9.6640625" style="375" customWidth="1"/>
    <col min="11519" max="11519" width="6" style="375" customWidth="1"/>
    <col min="11520" max="11520" width="44.109375" style="375" customWidth="1"/>
    <col min="11521" max="11521" width="6.44140625" style="375" customWidth="1"/>
    <col min="11522" max="11522" width="14" style="375" customWidth="1"/>
    <col min="11523" max="11523" width="18.33203125" style="375" customWidth="1"/>
    <col min="11524" max="11524" width="24.33203125" style="375" customWidth="1"/>
    <col min="11525" max="11525" width="22.109375" style="375" customWidth="1"/>
    <col min="11526" max="11770" width="11" style="375"/>
    <col min="11771" max="11771" width="3.6640625" style="375" customWidth="1"/>
    <col min="11772" max="11772" width="9.109375" style="375" customWidth="1"/>
    <col min="11773" max="11773" width="9.88671875" style="375" customWidth="1"/>
    <col min="11774" max="11774" width="9.6640625" style="375" customWidth="1"/>
    <col min="11775" max="11775" width="6" style="375" customWidth="1"/>
    <col min="11776" max="11776" width="44.109375" style="375" customWidth="1"/>
    <col min="11777" max="11777" width="6.44140625" style="375" customWidth="1"/>
    <col min="11778" max="11778" width="14" style="375" customWidth="1"/>
    <col min="11779" max="11779" width="18.33203125" style="375" customWidth="1"/>
    <col min="11780" max="11780" width="24.33203125" style="375" customWidth="1"/>
    <col min="11781" max="11781" width="22.109375" style="375" customWidth="1"/>
    <col min="11782" max="12026" width="11" style="375"/>
    <col min="12027" max="12027" width="3.6640625" style="375" customWidth="1"/>
    <col min="12028" max="12028" width="9.109375" style="375" customWidth="1"/>
    <col min="12029" max="12029" width="9.88671875" style="375" customWidth="1"/>
    <col min="12030" max="12030" width="9.6640625" style="375" customWidth="1"/>
    <col min="12031" max="12031" width="6" style="375" customWidth="1"/>
    <col min="12032" max="12032" width="44.109375" style="375" customWidth="1"/>
    <col min="12033" max="12033" width="6.44140625" style="375" customWidth="1"/>
    <col min="12034" max="12034" width="14" style="375" customWidth="1"/>
    <col min="12035" max="12035" width="18.33203125" style="375" customWidth="1"/>
    <col min="12036" max="12036" width="24.33203125" style="375" customWidth="1"/>
    <col min="12037" max="12037" width="22.109375" style="375" customWidth="1"/>
    <col min="12038" max="12282" width="11" style="375"/>
    <col min="12283" max="12283" width="3.6640625" style="375" customWidth="1"/>
    <col min="12284" max="12284" width="9.109375" style="375" customWidth="1"/>
    <col min="12285" max="12285" width="9.88671875" style="375" customWidth="1"/>
    <col min="12286" max="12286" width="9.6640625" style="375" customWidth="1"/>
    <col min="12287" max="12287" width="6" style="375" customWidth="1"/>
    <col min="12288" max="12288" width="44.109375" style="375" customWidth="1"/>
    <col min="12289" max="12289" width="6.44140625" style="375" customWidth="1"/>
    <col min="12290" max="12290" width="14" style="375" customWidth="1"/>
    <col min="12291" max="12291" width="18.33203125" style="375" customWidth="1"/>
    <col min="12292" max="12292" width="24.33203125" style="375" customWidth="1"/>
    <col min="12293" max="12293" width="22.109375" style="375" customWidth="1"/>
    <col min="12294" max="12538" width="11" style="375"/>
    <col min="12539" max="12539" width="3.6640625" style="375" customWidth="1"/>
    <col min="12540" max="12540" width="9.109375" style="375" customWidth="1"/>
    <col min="12541" max="12541" width="9.88671875" style="375" customWidth="1"/>
    <col min="12542" max="12542" width="9.6640625" style="375" customWidth="1"/>
    <col min="12543" max="12543" width="6" style="375" customWidth="1"/>
    <col min="12544" max="12544" width="44.109375" style="375" customWidth="1"/>
    <col min="12545" max="12545" width="6.44140625" style="375" customWidth="1"/>
    <col min="12546" max="12546" width="14" style="375" customWidth="1"/>
    <col min="12547" max="12547" width="18.33203125" style="375" customWidth="1"/>
    <col min="12548" max="12548" width="24.33203125" style="375" customWidth="1"/>
    <col min="12549" max="12549" width="22.109375" style="375" customWidth="1"/>
    <col min="12550" max="12794" width="11" style="375"/>
    <col min="12795" max="12795" width="3.6640625" style="375" customWidth="1"/>
    <col min="12796" max="12796" width="9.109375" style="375" customWidth="1"/>
    <col min="12797" max="12797" width="9.88671875" style="375" customWidth="1"/>
    <col min="12798" max="12798" width="9.6640625" style="375" customWidth="1"/>
    <col min="12799" max="12799" width="6" style="375" customWidth="1"/>
    <col min="12800" max="12800" width="44.109375" style="375" customWidth="1"/>
    <col min="12801" max="12801" width="6.44140625" style="375" customWidth="1"/>
    <col min="12802" max="12802" width="14" style="375" customWidth="1"/>
    <col min="12803" max="12803" width="18.33203125" style="375" customWidth="1"/>
    <col min="12804" max="12804" width="24.33203125" style="375" customWidth="1"/>
    <col min="12805" max="12805" width="22.109375" style="375" customWidth="1"/>
    <col min="12806" max="13050" width="11" style="375"/>
    <col min="13051" max="13051" width="3.6640625" style="375" customWidth="1"/>
    <col min="13052" max="13052" width="9.109375" style="375" customWidth="1"/>
    <col min="13053" max="13053" width="9.88671875" style="375" customWidth="1"/>
    <col min="13054" max="13054" width="9.6640625" style="375" customWidth="1"/>
    <col min="13055" max="13055" width="6" style="375" customWidth="1"/>
    <col min="13056" max="13056" width="44.109375" style="375" customWidth="1"/>
    <col min="13057" max="13057" width="6.44140625" style="375" customWidth="1"/>
    <col min="13058" max="13058" width="14" style="375" customWidth="1"/>
    <col min="13059" max="13059" width="18.33203125" style="375" customWidth="1"/>
    <col min="13060" max="13060" width="24.33203125" style="375" customWidth="1"/>
    <col min="13061" max="13061" width="22.109375" style="375" customWidth="1"/>
    <col min="13062" max="13306" width="11" style="375"/>
    <col min="13307" max="13307" width="3.6640625" style="375" customWidth="1"/>
    <col min="13308" max="13308" width="9.109375" style="375" customWidth="1"/>
    <col min="13309" max="13309" width="9.88671875" style="375" customWidth="1"/>
    <col min="13310" max="13310" width="9.6640625" style="375" customWidth="1"/>
    <col min="13311" max="13311" width="6" style="375" customWidth="1"/>
    <col min="13312" max="13312" width="44.109375" style="375" customWidth="1"/>
    <col min="13313" max="13313" width="6.44140625" style="375" customWidth="1"/>
    <col min="13314" max="13314" width="14" style="375" customWidth="1"/>
    <col min="13315" max="13315" width="18.33203125" style="375" customWidth="1"/>
    <col min="13316" max="13316" width="24.33203125" style="375" customWidth="1"/>
    <col min="13317" max="13317" width="22.109375" style="375" customWidth="1"/>
    <col min="13318" max="13562" width="11" style="375"/>
    <col min="13563" max="13563" width="3.6640625" style="375" customWidth="1"/>
    <col min="13564" max="13564" width="9.109375" style="375" customWidth="1"/>
    <col min="13565" max="13565" width="9.88671875" style="375" customWidth="1"/>
    <col min="13566" max="13566" width="9.6640625" style="375" customWidth="1"/>
    <col min="13567" max="13567" width="6" style="375" customWidth="1"/>
    <col min="13568" max="13568" width="44.109375" style="375" customWidth="1"/>
    <col min="13569" max="13569" width="6.44140625" style="375" customWidth="1"/>
    <col min="13570" max="13570" width="14" style="375" customWidth="1"/>
    <col min="13571" max="13571" width="18.33203125" style="375" customWidth="1"/>
    <col min="13572" max="13572" width="24.33203125" style="375" customWidth="1"/>
    <col min="13573" max="13573" width="22.109375" style="375" customWidth="1"/>
    <col min="13574" max="13818" width="11" style="375"/>
    <col min="13819" max="13819" width="3.6640625" style="375" customWidth="1"/>
    <col min="13820" max="13820" width="9.109375" style="375" customWidth="1"/>
    <col min="13821" max="13821" width="9.88671875" style="375" customWidth="1"/>
    <col min="13822" max="13822" width="9.6640625" style="375" customWidth="1"/>
    <col min="13823" max="13823" width="6" style="375" customWidth="1"/>
    <col min="13824" max="13824" width="44.109375" style="375" customWidth="1"/>
    <col min="13825" max="13825" width="6.44140625" style="375" customWidth="1"/>
    <col min="13826" max="13826" width="14" style="375" customWidth="1"/>
    <col min="13827" max="13827" width="18.33203125" style="375" customWidth="1"/>
    <col min="13828" max="13828" width="24.33203125" style="375" customWidth="1"/>
    <col min="13829" max="13829" width="22.109375" style="375" customWidth="1"/>
    <col min="13830" max="14074" width="11" style="375"/>
    <col min="14075" max="14075" width="3.6640625" style="375" customWidth="1"/>
    <col min="14076" max="14076" width="9.109375" style="375" customWidth="1"/>
    <col min="14077" max="14077" width="9.88671875" style="375" customWidth="1"/>
    <col min="14078" max="14078" width="9.6640625" style="375" customWidth="1"/>
    <col min="14079" max="14079" width="6" style="375" customWidth="1"/>
    <col min="14080" max="14080" width="44.109375" style="375" customWidth="1"/>
    <col min="14081" max="14081" width="6.44140625" style="375" customWidth="1"/>
    <col min="14082" max="14082" width="14" style="375" customWidth="1"/>
    <col min="14083" max="14083" width="18.33203125" style="375" customWidth="1"/>
    <col min="14084" max="14084" width="24.33203125" style="375" customWidth="1"/>
    <col min="14085" max="14085" width="22.109375" style="375" customWidth="1"/>
    <col min="14086" max="14330" width="11" style="375"/>
    <col min="14331" max="14331" width="3.6640625" style="375" customWidth="1"/>
    <col min="14332" max="14332" width="9.109375" style="375" customWidth="1"/>
    <col min="14333" max="14333" width="9.88671875" style="375" customWidth="1"/>
    <col min="14334" max="14334" width="9.6640625" style="375" customWidth="1"/>
    <col min="14335" max="14335" width="6" style="375" customWidth="1"/>
    <col min="14336" max="14336" width="44.109375" style="375" customWidth="1"/>
    <col min="14337" max="14337" width="6.44140625" style="375" customWidth="1"/>
    <col min="14338" max="14338" width="14" style="375" customWidth="1"/>
    <col min="14339" max="14339" width="18.33203125" style="375" customWidth="1"/>
    <col min="14340" max="14340" width="24.33203125" style="375" customWidth="1"/>
    <col min="14341" max="14341" width="22.109375" style="375" customWidth="1"/>
    <col min="14342" max="14586" width="11" style="375"/>
    <col min="14587" max="14587" width="3.6640625" style="375" customWidth="1"/>
    <col min="14588" max="14588" width="9.109375" style="375" customWidth="1"/>
    <col min="14589" max="14589" width="9.88671875" style="375" customWidth="1"/>
    <col min="14590" max="14590" width="9.6640625" style="375" customWidth="1"/>
    <col min="14591" max="14591" width="6" style="375" customWidth="1"/>
    <col min="14592" max="14592" width="44.109375" style="375" customWidth="1"/>
    <col min="14593" max="14593" width="6.44140625" style="375" customWidth="1"/>
    <col min="14594" max="14594" width="14" style="375" customWidth="1"/>
    <col min="14595" max="14595" width="18.33203125" style="375" customWidth="1"/>
    <col min="14596" max="14596" width="24.33203125" style="375" customWidth="1"/>
    <col min="14597" max="14597" width="22.109375" style="375" customWidth="1"/>
    <col min="14598" max="14842" width="11" style="375"/>
    <col min="14843" max="14843" width="3.6640625" style="375" customWidth="1"/>
    <col min="14844" max="14844" width="9.109375" style="375" customWidth="1"/>
    <col min="14845" max="14845" width="9.88671875" style="375" customWidth="1"/>
    <col min="14846" max="14846" width="9.6640625" style="375" customWidth="1"/>
    <col min="14847" max="14847" width="6" style="375" customWidth="1"/>
    <col min="14848" max="14848" width="44.109375" style="375" customWidth="1"/>
    <col min="14849" max="14849" width="6.44140625" style="375" customWidth="1"/>
    <col min="14850" max="14850" width="14" style="375" customWidth="1"/>
    <col min="14851" max="14851" width="18.33203125" style="375" customWidth="1"/>
    <col min="14852" max="14852" width="24.33203125" style="375" customWidth="1"/>
    <col min="14853" max="14853" width="22.109375" style="375" customWidth="1"/>
    <col min="14854" max="15098" width="11" style="375"/>
    <col min="15099" max="15099" width="3.6640625" style="375" customWidth="1"/>
    <col min="15100" max="15100" width="9.109375" style="375" customWidth="1"/>
    <col min="15101" max="15101" width="9.88671875" style="375" customWidth="1"/>
    <col min="15102" max="15102" width="9.6640625" style="375" customWidth="1"/>
    <col min="15103" max="15103" width="6" style="375" customWidth="1"/>
    <col min="15104" max="15104" width="44.109375" style="375" customWidth="1"/>
    <col min="15105" max="15105" width="6.44140625" style="375" customWidth="1"/>
    <col min="15106" max="15106" width="14" style="375" customWidth="1"/>
    <col min="15107" max="15107" width="18.33203125" style="375" customWidth="1"/>
    <col min="15108" max="15108" width="24.33203125" style="375" customWidth="1"/>
    <col min="15109" max="15109" width="22.109375" style="375" customWidth="1"/>
    <col min="15110" max="15354" width="11" style="375"/>
    <col min="15355" max="15355" width="3.6640625" style="375" customWidth="1"/>
    <col min="15356" max="15356" width="9.109375" style="375" customWidth="1"/>
    <col min="15357" max="15357" width="9.88671875" style="375" customWidth="1"/>
    <col min="15358" max="15358" width="9.6640625" style="375" customWidth="1"/>
    <col min="15359" max="15359" width="6" style="375" customWidth="1"/>
    <col min="15360" max="15360" width="44.109375" style="375" customWidth="1"/>
    <col min="15361" max="15361" width="6.44140625" style="375" customWidth="1"/>
    <col min="15362" max="15362" width="14" style="375" customWidth="1"/>
    <col min="15363" max="15363" width="18.33203125" style="375" customWidth="1"/>
    <col min="15364" max="15364" width="24.33203125" style="375" customWidth="1"/>
    <col min="15365" max="15365" width="22.109375" style="375" customWidth="1"/>
    <col min="15366" max="15610" width="11" style="375"/>
    <col min="15611" max="15611" width="3.6640625" style="375" customWidth="1"/>
    <col min="15612" max="15612" width="9.109375" style="375" customWidth="1"/>
    <col min="15613" max="15613" width="9.88671875" style="375" customWidth="1"/>
    <col min="15614" max="15614" width="9.6640625" style="375" customWidth="1"/>
    <col min="15615" max="15615" width="6" style="375" customWidth="1"/>
    <col min="15616" max="15616" width="44.109375" style="375" customWidth="1"/>
    <col min="15617" max="15617" width="6.44140625" style="375" customWidth="1"/>
    <col min="15618" max="15618" width="14" style="375" customWidth="1"/>
    <col min="15619" max="15619" width="18.33203125" style="375" customWidth="1"/>
    <col min="15620" max="15620" width="24.33203125" style="375" customWidth="1"/>
    <col min="15621" max="15621" width="22.109375" style="375" customWidth="1"/>
    <col min="15622" max="15866" width="11" style="375"/>
    <col min="15867" max="15867" width="3.6640625" style="375" customWidth="1"/>
    <col min="15868" max="15868" width="9.109375" style="375" customWidth="1"/>
    <col min="15869" max="15869" width="9.88671875" style="375" customWidth="1"/>
    <col min="15870" max="15870" width="9.6640625" style="375" customWidth="1"/>
    <col min="15871" max="15871" width="6" style="375" customWidth="1"/>
    <col min="15872" max="15872" width="44.109375" style="375" customWidth="1"/>
    <col min="15873" max="15873" width="6.44140625" style="375" customWidth="1"/>
    <col min="15874" max="15874" width="14" style="375" customWidth="1"/>
    <col min="15875" max="15875" width="18.33203125" style="375" customWidth="1"/>
    <col min="15876" max="15876" width="24.33203125" style="375" customWidth="1"/>
    <col min="15877" max="15877" width="22.109375" style="375" customWidth="1"/>
    <col min="15878" max="16122" width="11" style="375"/>
    <col min="16123" max="16123" width="3.6640625" style="375" customWidth="1"/>
    <col min="16124" max="16124" width="9.109375" style="375" customWidth="1"/>
    <col min="16125" max="16125" width="9.88671875" style="375" customWidth="1"/>
    <col min="16126" max="16126" width="9.6640625" style="375" customWidth="1"/>
    <col min="16127" max="16127" width="6" style="375" customWidth="1"/>
    <col min="16128" max="16128" width="44.109375" style="375" customWidth="1"/>
    <col min="16129" max="16129" width="6.44140625" style="375" customWidth="1"/>
    <col min="16130" max="16130" width="14" style="375" customWidth="1"/>
    <col min="16131" max="16131" width="18.33203125" style="375" customWidth="1"/>
    <col min="16132" max="16132" width="24.33203125" style="375" customWidth="1"/>
    <col min="16133" max="16133" width="22.109375" style="375" customWidth="1"/>
    <col min="16134" max="16384" width="11" style="375"/>
  </cols>
  <sheetData>
    <row r="1" spans="2:17" ht="14.4" thickBot="1"/>
    <row r="2" spans="2:17" ht="14.4" thickTop="1">
      <c r="B2" s="325"/>
      <c r="C2" s="326"/>
      <c r="D2" s="327"/>
      <c r="E2" s="326"/>
      <c r="F2" s="327"/>
      <c r="G2" s="327"/>
      <c r="H2" s="327"/>
      <c r="I2" s="328"/>
      <c r="J2" s="329"/>
      <c r="K2" s="327"/>
      <c r="L2" s="330"/>
    </row>
    <row r="3" spans="2:17">
      <c r="B3" s="331"/>
      <c r="C3" s="437" t="s">
        <v>140</v>
      </c>
      <c r="D3" s="438"/>
      <c r="E3" s="438"/>
      <c r="F3" s="438"/>
      <c r="G3" s="439"/>
      <c r="H3" s="439"/>
      <c r="I3" s="439"/>
      <c r="J3" s="439"/>
      <c r="K3" s="440"/>
      <c r="L3" s="332"/>
    </row>
    <row r="4" spans="2:17">
      <c r="B4" s="331"/>
      <c r="C4" s="437" t="s">
        <v>167</v>
      </c>
      <c r="D4" s="438"/>
      <c r="E4" s="438"/>
      <c r="F4" s="438"/>
      <c r="G4" s="439"/>
      <c r="H4" s="439"/>
      <c r="I4" s="439"/>
      <c r="J4" s="439"/>
      <c r="K4" s="440"/>
      <c r="L4" s="332"/>
    </row>
    <row r="5" spans="2:17" ht="18" customHeight="1">
      <c r="B5" s="331"/>
      <c r="C5" s="441" t="s">
        <v>141</v>
      </c>
      <c r="D5" s="442"/>
      <c r="E5" s="442"/>
      <c r="F5" s="442"/>
      <c r="G5" s="443"/>
      <c r="H5" s="443"/>
      <c r="I5" s="443"/>
      <c r="J5" s="443"/>
      <c r="K5" s="444"/>
      <c r="L5" s="332"/>
    </row>
    <row r="6" spans="2:17">
      <c r="B6" s="331"/>
      <c r="C6" s="437"/>
      <c r="D6" s="438"/>
      <c r="E6" s="438"/>
      <c r="F6" s="438"/>
      <c r="G6" s="439"/>
      <c r="H6" s="439"/>
      <c r="I6" s="439"/>
      <c r="J6" s="439"/>
      <c r="K6" s="440"/>
      <c r="L6" s="332"/>
    </row>
    <row r="7" spans="2:17" ht="48.75" customHeight="1">
      <c r="B7" s="331"/>
      <c r="C7" s="445" t="s">
        <v>169</v>
      </c>
      <c r="D7" s="446"/>
      <c r="E7" s="446"/>
      <c r="F7" s="446"/>
      <c r="G7" s="447"/>
      <c r="H7" s="447"/>
      <c r="I7" s="447"/>
      <c r="J7" s="447"/>
      <c r="K7" s="448"/>
      <c r="L7" s="333"/>
    </row>
    <row r="8" spans="2:17">
      <c r="B8" s="331"/>
      <c r="C8" s="402"/>
      <c r="D8" s="403"/>
      <c r="E8" s="403"/>
      <c r="F8" s="403"/>
      <c r="G8" s="404"/>
      <c r="H8" s="404"/>
      <c r="I8" s="404"/>
      <c r="J8" s="404"/>
      <c r="K8" s="405"/>
      <c r="L8" s="332"/>
    </row>
    <row r="9" spans="2:17" ht="18">
      <c r="B9" s="331"/>
      <c r="C9" s="406" t="s">
        <v>0</v>
      </c>
      <c r="D9" s="407"/>
      <c r="E9" s="407"/>
      <c r="F9" s="407"/>
      <c r="G9" s="408"/>
      <c r="H9" s="408"/>
      <c r="I9" s="408"/>
      <c r="J9" s="408"/>
      <c r="K9" s="409"/>
      <c r="L9" s="332"/>
    </row>
    <row r="10" spans="2:17">
      <c r="B10" s="331"/>
      <c r="C10" s="371"/>
      <c r="D10" s="372"/>
      <c r="E10" s="372"/>
      <c r="F10" s="372"/>
      <c r="G10" s="373"/>
      <c r="H10" s="373"/>
      <c r="I10" s="373"/>
      <c r="J10" s="373"/>
      <c r="K10" s="374"/>
      <c r="L10" s="332"/>
    </row>
    <row r="11" spans="2:17">
      <c r="B11" s="331"/>
      <c r="C11" s="371"/>
      <c r="D11" s="372"/>
      <c r="E11" s="372"/>
      <c r="F11" s="372"/>
      <c r="G11" s="373"/>
      <c r="H11" s="373"/>
      <c r="I11" s="373"/>
      <c r="J11" s="373"/>
      <c r="K11" s="374"/>
      <c r="L11" s="332"/>
      <c r="M11" s="289"/>
      <c r="N11" s="289"/>
      <c r="O11" s="289"/>
      <c r="P11" s="289"/>
      <c r="Q11" s="289"/>
    </row>
    <row r="12" spans="2:17" ht="39" customHeight="1">
      <c r="B12" s="331"/>
      <c r="C12" s="419" t="s">
        <v>166</v>
      </c>
      <c r="D12" s="420"/>
      <c r="E12" s="420"/>
      <c r="F12" s="420"/>
      <c r="G12" s="421"/>
      <c r="H12" s="421"/>
      <c r="I12" s="421"/>
      <c r="J12" s="421"/>
      <c r="K12" s="422"/>
      <c r="L12" s="332"/>
      <c r="N12" s="6"/>
    </row>
    <row r="13" spans="2:17" ht="13.2" customHeight="1">
      <c r="B13" s="331"/>
      <c r="C13" s="371"/>
      <c r="D13" s="372"/>
      <c r="E13" s="372"/>
      <c r="F13" s="372"/>
      <c r="G13" s="373"/>
      <c r="H13" s="373"/>
      <c r="I13" s="373"/>
      <c r="J13" s="373"/>
      <c r="K13" s="374"/>
      <c r="L13" s="332"/>
    </row>
    <row r="14" spans="2:17">
      <c r="B14" s="331"/>
      <c r="C14" s="22"/>
      <c r="D14" s="23"/>
      <c r="E14" s="309"/>
      <c r="F14" s="23"/>
      <c r="G14" s="23"/>
      <c r="H14" s="23"/>
      <c r="I14" s="24"/>
      <c r="J14" s="25"/>
      <c r="K14" s="7"/>
      <c r="L14" s="332"/>
    </row>
    <row r="15" spans="2:17" ht="95.4" customHeight="1">
      <c r="B15" s="331"/>
      <c r="C15" s="423" t="s">
        <v>142</v>
      </c>
      <c r="D15" s="424"/>
      <c r="E15" s="424"/>
      <c r="F15" s="424"/>
      <c r="G15" s="425"/>
      <c r="H15" s="425"/>
      <c r="I15" s="425"/>
      <c r="J15" s="425"/>
      <c r="K15" s="426"/>
      <c r="L15" s="332"/>
    </row>
    <row r="16" spans="2:17" ht="12.75" customHeight="1" thickBot="1">
      <c r="B16" s="331"/>
      <c r="C16" s="26"/>
      <c r="D16" s="27"/>
      <c r="E16" s="28"/>
      <c r="F16" s="27"/>
      <c r="G16" s="27"/>
      <c r="H16" s="27"/>
      <c r="I16" s="29"/>
      <c r="J16" s="310"/>
      <c r="K16" s="311"/>
      <c r="L16" s="332"/>
    </row>
    <row r="17" spans="2:14" ht="16.5" customHeight="1">
      <c r="B17" s="331"/>
      <c r="C17" s="427" t="s">
        <v>129</v>
      </c>
      <c r="D17" s="430" t="s">
        <v>126</v>
      </c>
      <c r="E17" s="433" t="s">
        <v>1</v>
      </c>
      <c r="F17" s="434"/>
      <c r="G17" s="458" t="s">
        <v>52</v>
      </c>
      <c r="H17" s="461" t="s">
        <v>2</v>
      </c>
      <c r="I17" s="416" t="s">
        <v>4</v>
      </c>
      <c r="J17" s="467" t="s">
        <v>5</v>
      </c>
      <c r="K17" s="410" t="s">
        <v>3</v>
      </c>
      <c r="L17" s="332"/>
    </row>
    <row r="18" spans="2:14" ht="26.25" customHeight="1">
      <c r="B18" s="331"/>
      <c r="C18" s="428"/>
      <c r="D18" s="431"/>
      <c r="E18" s="470" t="s">
        <v>127</v>
      </c>
      <c r="F18" s="435" t="s">
        <v>128</v>
      </c>
      <c r="G18" s="459"/>
      <c r="H18" s="462"/>
      <c r="I18" s="417"/>
      <c r="J18" s="468"/>
      <c r="K18" s="411"/>
      <c r="L18" s="332"/>
    </row>
    <row r="19" spans="2:14" ht="32.25" customHeight="1" thickBot="1">
      <c r="B19" s="331"/>
      <c r="C19" s="429"/>
      <c r="D19" s="432"/>
      <c r="E19" s="471"/>
      <c r="F19" s="436"/>
      <c r="G19" s="460"/>
      <c r="H19" s="463"/>
      <c r="I19" s="418"/>
      <c r="J19" s="469"/>
      <c r="K19" s="412"/>
      <c r="L19" s="332"/>
    </row>
    <row r="20" spans="2:14">
      <c r="B20" s="331"/>
      <c r="C20" s="8" t="s">
        <v>6</v>
      </c>
      <c r="D20" s="9"/>
      <c r="E20" s="10"/>
      <c r="F20" s="9"/>
      <c r="G20" s="9"/>
      <c r="H20" s="9"/>
      <c r="I20" s="9"/>
      <c r="J20" s="9"/>
      <c r="K20" s="11"/>
      <c r="L20" s="336"/>
    </row>
    <row r="21" spans="2:14" s="5" customFormat="1" ht="27.75" customHeight="1" thickBot="1">
      <c r="B21" s="334"/>
      <c r="C21" s="398">
        <v>1</v>
      </c>
      <c r="D21" s="293" t="s">
        <v>7</v>
      </c>
      <c r="E21" s="300" t="s">
        <v>8</v>
      </c>
      <c r="F21" s="301"/>
      <c r="G21" s="318" t="s">
        <v>55</v>
      </c>
      <c r="H21" s="293" t="s">
        <v>9</v>
      </c>
      <c r="I21" s="313">
        <f>20*7*0.2</f>
        <v>28</v>
      </c>
      <c r="J21" s="17"/>
      <c r="K21" s="18"/>
      <c r="L21" s="335"/>
      <c r="M21" s="291"/>
      <c r="N21" s="4"/>
    </row>
    <row r="22" spans="2:14" s="30" customFormat="1" ht="17.25" customHeight="1" thickBot="1">
      <c r="B22" s="337"/>
      <c r="C22" s="13" t="s">
        <v>10</v>
      </c>
      <c r="D22" s="14"/>
      <c r="E22" s="15"/>
      <c r="F22" s="14"/>
      <c r="G22" s="319"/>
      <c r="H22" s="15"/>
      <c r="I22" s="314"/>
      <c r="J22" s="15"/>
      <c r="K22" s="16"/>
      <c r="L22" s="335"/>
      <c r="M22" s="3"/>
      <c r="N22" s="4"/>
    </row>
    <row r="23" spans="2:14" s="30" customFormat="1" ht="17.25" customHeight="1">
      <c r="B23" s="337"/>
      <c r="C23" s="399">
        <v>2</v>
      </c>
      <c r="D23" s="292" t="s">
        <v>145</v>
      </c>
      <c r="E23" s="292" t="s">
        <v>146</v>
      </c>
      <c r="F23" s="292"/>
      <c r="G23" s="320" t="s">
        <v>147</v>
      </c>
      <c r="H23" s="292" t="s">
        <v>14</v>
      </c>
      <c r="I23" s="315">
        <f>50*7</f>
        <v>350</v>
      </c>
      <c r="J23" s="12"/>
      <c r="K23" s="286"/>
      <c r="L23" s="335"/>
      <c r="M23" s="3"/>
      <c r="N23" s="4"/>
    </row>
    <row r="24" spans="2:14" s="5" customFormat="1" ht="24" customHeight="1">
      <c r="B24" s="334"/>
      <c r="C24" s="399">
        <v>3</v>
      </c>
      <c r="D24" s="292" t="s">
        <v>124</v>
      </c>
      <c r="E24" s="292" t="s">
        <v>122</v>
      </c>
      <c r="F24" s="292"/>
      <c r="G24" s="320" t="s">
        <v>105</v>
      </c>
      <c r="H24" s="292" t="s">
        <v>9</v>
      </c>
      <c r="I24" s="315">
        <f>40*7*0.2</f>
        <v>56</v>
      </c>
      <c r="J24" s="12"/>
      <c r="K24" s="286"/>
      <c r="L24" s="335"/>
      <c r="M24" s="3"/>
      <c r="N24" s="4"/>
    </row>
    <row r="25" spans="2:14" s="5" customFormat="1" ht="25.5" customHeight="1" thickBot="1">
      <c r="B25" s="334"/>
      <c r="C25" s="398">
        <v>4</v>
      </c>
      <c r="D25" s="293" t="s">
        <v>125</v>
      </c>
      <c r="E25" s="293" t="s">
        <v>123</v>
      </c>
      <c r="F25" s="293"/>
      <c r="G25" s="318" t="s">
        <v>113</v>
      </c>
      <c r="H25" s="293" t="s">
        <v>9</v>
      </c>
      <c r="I25" s="313">
        <f>40*7*0.15</f>
        <v>42</v>
      </c>
      <c r="J25" s="17"/>
      <c r="K25" s="286"/>
      <c r="L25" s="335"/>
      <c r="M25" s="3"/>
      <c r="N25" s="4"/>
    </row>
    <row r="26" spans="2:14" s="30" customFormat="1" ht="17.25" customHeight="1" thickBot="1">
      <c r="B26" s="337"/>
      <c r="C26" s="13" t="s">
        <v>11</v>
      </c>
      <c r="D26" s="14"/>
      <c r="E26" s="15"/>
      <c r="F26" s="14"/>
      <c r="G26" s="319"/>
      <c r="H26" s="15"/>
      <c r="I26" s="314"/>
      <c r="J26" s="15"/>
      <c r="K26" s="16"/>
      <c r="L26" s="335"/>
      <c r="M26" s="3"/>
      <c r="N26" s="4"/>
    </row>
    <row r="27" spans="2:14" s="5" customFormat="1" ht="31.95" customHeight="1">
      <c r="B27" s="334"/>
      <c r="C27" s="400">
        <v>5</v>
      </c>
      <c r="D27" s="297" t="s">
        <v>12</v>
      </c>
      <c r="E27" s="294" t="s">
        <v>13</v>
      </c>
      <c r="F27" s="294"/>
      <c r="G27" s="318" t="s">
        <v>114</v>
      </c>
      <c r="H27" s="298" t="s">
        <v>14</v>
      </c>
      <c r="I27" s="316">
        <f>50*7</f>
        <v>350</v>
      </c>
      <c r="J27" s="19"/>
      <c r="K27" s="18"/>
      <c r="L27" s="335"/>
      <c r="M27" s="3"/>
      <c r="N27" s="4"/>
    </row>
    <row r="28" spans="2:14" s="5" customFormat="1" ht="31.95" customHeight="1" thickBot="1">
      <c r="B28" s="334"/>
      <c r="C28" s="401">
        <v>6</v>
      </c>
      <c r="D28" s="299">
        <v>430.1</v>
      </c>
      <c r="E28" s="302" t="s">
        <v>151</v>
      </c>
      <c r="F28" s="302"/>
      <c r="G28" s="318" t="s">
        <v>152</v>
      </c>
      <c r="H28" s="394" t="s">
        <v>14</v>
      </c>
      <c r="I28" s="395">
        <f>50*7</f>
        <v>350</v>
      </c>
      <c r="J28" s="396"/>
      <c r="K28" s="397"/>
      <c r="L28" s="335"/>
      <c r="M28" s="3"/>
      <c r="N28" s="4"/>
    </row>
    <row r="29" spans="2:14" ht="30.75" customHeight="1" thickBot="1">
      <c r="B29" s="331"/>
      <c r="C29" s="31"/>
      <c r="D29" s="32"/>
      <c r="E29" s="413" t="s">
        <v>15</v>
      </c>
      <c r="F29" s="414"/>
      <c r="G29" s="414"/>
      <c r="H29" s="414"/>
      <c r="I29" s="415"/>
      <c r="J29" s="21"/>
      <c r="K29" s="33">
        <f>SUM(K21:K28)</f>
        <v>0</v>
      </c>
      <c r="L29" s="336"/>
      <c r="M29" s="278"/>
    </row>
    <row r="30" spans="2:14" ht="24.9" customHeight="1">
      <c r="B30" s="331"/>
      <c r="C30" s="283"/>
      <c r="D30" s="287"/>
      <c r="E30" s="303"/>
      <c r="F30" s="303"/>
      <c r="G30" s="472" t="s">
        <v>168</v>
      </c>
      <c r="H30" s="472"/>
      <c r="I30" s="473"/>
      <c r="J30" s="370" t="s">
        <v>18</v>
      </c>
      <c r="K30" s="296">
        <v>239120</v>
      </c>
      <c r="L30" s="338"/>
      <c r="M30" s="368"/>
    </row>
    <row r="31" spans="2:14" ht="24.9" customHeight="1">
      <c r="B31" s="331"/>
      <c r="C31" s="283"/>
      <c r="D31" s="287"/>
      <c r="E31" s="303"/>
      <c r="F31" s="303"/>
      <c r="G31" s="474" t="s">
        <v>16</v>
      </c>
      <c r="H31" s="475"/>
      <c r="I31" s="475"/>
      <c r="J31" s="476"/>
      <c r="K31" s="288">
        <f>K29+K30</f>
        <v>239120</v>
      </c>
      <c r="L31" s="332"/>
    </row>
    <row r="32" spans="2:14" ht="29.25" customHeight="1">
      <c r="B32" s="331"/>
      <c r="C32" s="283"/>
      <c r="D32" s="287"/>
      <c r="E32" s="303"/>
      <c r="F32" s="303"/>
      <c r="G32" s="477" t="s">
        <v>17</v>
      </c>
      <c r="H32" s="472"/>
      <c r="I32" s="472"/>
      <c r="J32" s="473"/>
      <c r="K32" s="312">
        <f>ROUNDUP(((K31/1.3)*0.05)*0.19,0)</f>
        <v>1748</v>
      </c>
      <c r="L32" s="332"/>
      <c r="M32" s="6"/>
    </row>
    <row r="33" spans="2:14" ht="30" customHeight="1" thickBot="1">
      <c r="B33" s="331"/>
      <c r="C33" s="283"/>
      <c r="D33" s="287"/>
      <c r="E33" s="303"/>
      <c r="F33" s="303"/>
      <c r="G33" s="474" t="s">
        <v>131</v>
      </c>
      <c r="H33" s="475"/>
      <c r="I33" s="475"/>
      <c r="J33" s="476"/>
      <c r="K33" s="284">
        <f>ROUND(K31+K32,0)</f>
        <v>240868</v>
      </c>
      <c r="L33" s="332"/>
      <c r="M33" s="6"/>
    </row>
    <row r="34" spans="2:14" ht="30.75" customHeight="1" thickBot="1">
      <c r="B34" s="331"/>
      <c r="C34" s="31"/>
      <c r="D34" s="32"/>
      <c r="E34" s="464" t="s">
        <v>130</v>
      </c>
      <c r="F34" s="465"/>
      <c r="G34" s="465"/>
      <c r="H34" s="465"/>
      <c r="I34" s="465"/>
      <c r="J34" s="466"/>
      <c r="K34" s="33">
        <f>K33</f>
        <v>240868</v>
      </c>
      <c r="L34" s="339"/>
      <c r="M34" s="290"/>
      <c r="N34" s="289"/>
    </row>
    <row r="35" spans="2:14">
      <c r="B35" s="331"/>
      <c r="C35" s="22"/>
      <c r="D35" s="23"/>
      <c r="E35" s="309"/>
      <c r="F35" s="23"/>
      <c r="G35" s="23"/>
      <c r="H35" s="23"/>
      <c r="I35" s="24"/>
      <c r="J35" s="25"/>
      <c r="K35" s="7"/>
      <c r="L35" s="332"/>
    </row>
    <row r="36" spans="2:14" ht="24.75" customHeight="1" thickBot="1">
      <c r="B36" s="331"/>
      <c r="C36" s="26"/>
      <c r="D36" s="27"/>
      <c r="E36" s="28"/>
      <c r="F36" s="27"/>
      <c r="G36" s="27"/>
      <c r="H36" s="27"/>
      <c r="I36" s="29"/>
      <c r="J36" s="34"/>
      <c r="K36" s="35"/>
      <c r="L36" s="332"/>
    </row>
    <row r="37" spans="2:14" ht="63.75" customHeight="1" thickBot="1">
      <c r="B37" s="331"/>
      <c r="C37" s="449" t="s">
        <v>143</v>
      </c>
      <c r="D37" s="450"/>
      <c r="E37" s="450"/>
      <c r="F37" s="450"/>
      <c r="G37" s="450"/>
      <c r="H37" s="450"/>
      <c r="I37" s="450"/>
      <c r="J37" s="451"/>
      <c r="K37" s="317">
        <f>K34</f>
        <v>240868</v>
      </c>
      <c r="L37" s="340"/>
      <c r="M37" s="295"/>
      <c r="N37" s="282"/>
    </row>
    <row r="38" spans="2:14" ht="39.75" customHeight="1" thickBot="1">
      <c r="B38" s="331"/>
      <c r="C38" s="486" t="s">
        <v>132</v>
      </c>
      <c r="D38" s="487"/>
      <c r="E38" s="488" t="s">
        <v>148</v>
      </c>
      <c r="F38" s="489"/>
      <c r="G38" s="489"/>
      <c r="H38" s="489"/>
      <c r="I38" s="489"/>
      <c r="J38" s="489"/>
      <c r="K38" s="490"/>
      <c r="L38" s="340"/>
    </row>
    <row r="39" spans="2:14" ht="50.1" customHeight="1">
      <c r="B39" s="331"/>
      <c r="C39" s="452" t="s">
        <v>135</v>
      </c>
      <c r="D39" s="453"/>
      <c r="E39" s="453"/>
      <c r="F39" s="453"/>
      <c r="G39" s="454"/>
      <c r="H39" s="455" t="s">
        <v>52</v>
      </c>
      <c r="I39" s="456"/>
      <c r="J39" s="457"/>
      <c r="K39" s="321" t="s">
        <v>19</v>
      </c>
      <c r="L39" s="332"/>
    </row>
    <row r="40" spans="2:14" ht="50.1" customHeight="1">
      <c r="B40" s="331"/>
      <c r="C40" s="478" t="s">
        <v>136</v>
      </c>
      <c r="D40" s="479"/>
      <c r="E40" s="479"/>
      <c r="F40" s="479"/>
      <c r="G40" s="480"/>
      <c r="H40" s="491" t="s">
        <v>88</v>
      </c>
      <c r="I40" s="492"/>
      <c r="J40" s="322" t="s">
        <v>20</v>
      </c>
      <c r="K40" s="323">
        <v>0.2</v>
      </c>
      <c r="L40" s="332"/>
    </row>
    <row r="41" spans="2:14" ht="50.1" customHeight="1">
      <c r="B41" s="331"/>
      <c r="C41" s="493" t="s">
        <v>137</v>
      </c>
      <c r="D41" s="494"/>
      <c r="E41" s="494"/>
      <c r="F41" s="494"/>
      <c r="G41" s="495"/>
      <c r="H41" s="496" t="s">
        <v>21</v>
      </c>
      <c r="I41" s="497"/>
      <c r="J41" s="324" t="s">
        <v>22</v>
      </c>
      <c r="K41" s="347">
        <v>0.05</v>
      </c>
      <c r="L41" s="332"/>
    </row>
    <row r="42" spans="2:14" ht="50.1" customHeight="1">
      <c r="B42" s="331"/>
      <c r="C42" s="478" t="s">
        <v>138</v>
      </c>
      <c r="D42" s="479"/>
      <c r="E42" s="479"/>
      <c r="F42" s="479"/>
      <c r="G42" s="480"/>
      <c r="H42" s="498" t="s">
        <v>23</v>
      </c>
      <c r="I42" s="499"/>
      <c r="J42" s="324" t="s">
        <v>24</v>
      </c>
      <c r="K42" s="347">
        <v>0.05</v>
      </c>
      <c r="L42" s="332"/>
    </row>
    <row r="43" spans="2:14" ht="50.1" customHeight="1" thickBot="1">
      <c r="B43" s="331"/>
      <c r="C43" s="478" t="s">
        <v>139</v>
      </c>
      <c r="D43" s="479"/>
      <c r="E43" s="479"/>
      <c r="F43" s="479"/>
      <c r="G43" s="480"/>
      <c r="H43" s="481" t="s">
        <v>133</v>
      </c>
      <c r="I43" s="482"/>
      <c r="J43" s="36" t="s">
        <v>134</v>
      </c>
      <c r="K43" s="37">
        <v>0.3</v>
      </c>
      <c r="L43" s="332"/>
    </row>
    <row r="44" spans="2:14" ht="50.1" customHeight="1" thickBot="1">
      <c r="B44" s="331"/>
      <c r="C44" s="483" t="s">
        <v>170</v>
      </c>
      <c r="D44" s="484"/>
      <c r="E44" s="484"/>
      <c r="F44" s="484"/>
      <c r="G44" s="484"/>
      <c r="H44" s="484"/>
      <c r="I44" s="484"/>
      <c r="J44" s="484"/>
      <c r="K44" s="485"/>
      <c r="L44" s="332"/>
    </row>
    <row r="45" spans="2:14" ht="14.4" thickBot="1">
      <c r="B45" s="341"/>
      <c r="C45" s="342"/>
      <c r="D45" s="343"/>
      <c r="E45" s="342"/>
      <c r="F45" s="343"/>
      <c r="G45" s="343"/>
      <c r="H45" s="343"/>
      <c r="I45" s="344"/>
      <c r="J45" s="345"/>
      <c r="K45" s="343"/>
      <c r="L45" s="346"/>
    </row>
    <row r="46" spans="2:14" ht="14.4" thickTop="1"/>
    <row r="47" spans="2:14">
      <c r="K47" s="2"/>
      <c r="N47" s="281"/>
    </row>
    <row r="48" spans="2:14">
      <c r="K48" s="41"/>
    </row>
    <row r="49" spans="9:13">
      <c r="K49" s="6"/>
      <c r="L49" s="6"/>
    </row>
    <row r="50" spans="9:13">
      <c r="I50" s="279"/>
      <c r="J50" s="280"/>
      <c r="K50" s="280"/>
      <c r="L50" s="280"/>
      <c r="M50" s="280"/>
    </row>
    <row r="51" spans="9:13">
      <c r="I51" s="279"/>
      <c r="J51" s="280"/>
      <c r="K51" s="280"/>
      <c r="L51" s="280"/>
      <c r="M51" s="280"/>
    </row>
    <row r="52" spans="9:13">
      <c r="I52" s="279"/>
      <c r="J52" s="280"/>
      <c r="K52" s="280"/>
      <c r="L52" s="280"/>
      <c r="M52" s="280"/>
    </row>
    <row r="53" spans="9:13">
      <c r="K53" s="6"/>
    </row>
    <row r="58" spans="9:13">
      <c r="J58" s="42"/>
      <c r="K58" s="20"/>
      <c r="L58" s="20"/>
    </row>
    <row r="59" spans="9:13">
      <c r="J59" s="42"/>
      <c r="K59" s="20"/>
      <c r="L59" s="20"/>
    </row>
    <row r="60" spans="9:13">
      <c r="J60" s="42"/>
      <c r="K60" s="20"/>
      <c r="L60" s="20"/>
    </row>
    <row r="61" spans="9:13">
      <c r="J61" s="42"/>
      <c r="K61" s="20"/>
      <c r="L61" s="20"/>
    </row>
    <row r="62" spans="9:13">
      <c r="J62" s="42"/>
      <c r="K62" s="20"/>
      <c r="L62" s="20"/>
    </row>
    <row r="63" spans="9:13">
      <c r="J63" s="42"/>
      <c r="K63" s="43"/>
      <c r="L63" s="20"/>
    </row>
    <row r="64" spans="9:13">
      <c r="K64" s="44"/>
    </row>
    <row r="66" spans="10:12">
      <c r="K66" s="43"/>
    </row>
    <row r="67" spans="10:12">
      <c r="J67" s="42"/>
      <c r="K67" s="43"/>
      <c r="L67" s="20"/>
    </row>
    <row r="68" spans="10:12">
      <c r="J68" s="42"/>
      <c r="K68" s="43"/>
      <c r="L68" s="20"/>
    </row>
    <row r="69" spans="10:12">
      <c r="J69" s="42"/>
      <c r="K69" s="43"/>
      <c r="L69" s="20"/>
    </row>
    <row r="70" spans="10:12">
      <c r="J70" s="42"/>
      <c r="K70" s="43"/>
      <c r="L70" s="20"/>
    </row>
    <row r="71" spans="10:12">
      <c r="J71" s="42"/>
      <c r="K71" s="43"/>
      <c r="L71" s="20"/>
    </row>
    <row r="72" spans="10:12">
      <c r="J72" s="42"/>
      <c r="K72" s="43"/>
      <c r="L72" s="20"/>
    </row>
    <row r="73" spans="10:12">
      <c r="K73" s="43"/>
    </row>
    <row r="74" spans="10:12">
      <c r="K74" s="41"/>
    </row>
    <row r="75" spans="10:12">
      <c r="K75" s="41"/>
    </row>
    <row r="76" spans="10:12">
      <c r="K76" s="41"/>
    </row>
    <row r="77" spans="10:12">
      <c r="K77" s="41"/>
    </row>
  </sheetData>
  <mergeCells count="39">
    <mergeCell ref="C8:K8"/>
    <mergeCell ref="C3:K3"/>
    <mergeCell ref="C4:K4"/>
    <mergeCell ref="C5:K5"/>
    <mergeCell ref="C6:K6"/>
    <mergeCell ref="C7:K7"/>
    <mergeCell ref="G31:J31"/>
    <mergeCell ref="C9:K9"/>
    <mergeCell ref="C12:K12"/>
    <mergeCell ref="C15:K15"/>
    <mergeCell ref="C17:C19"/>
    <mergeCell ref="D17:D19"/>
    <mergeCell ref="E17:F17"/>
    <mergeCell ref="G17:G19"/>
    <mergeCell ref="H17:H19"/>
    <mergeCell ref="I17:I19"/>
    <mergeCell ref="J17:J19"/>
    <mergeCell ref="K17:K19"/>
    <mergeCell ref="E18:E19"/>
    <mergeCell ref="F18:F19"/>
    <mergeCell ref="E29:I29"/>
    <mergeCell ref="G30:I30"/>
    <mergeCell ref="G32:J32"/>
    <mergeCell ref="G33:J33"/>
    <mergeCell ref="E34:J34"/>
    <mergeCell ref="C37:J37"/>
    <mergeCell ref="C38:D38"/>
    <mergeCell ref="E38:K38"/>
    <mergeCell ref="C39:G39"/>
    <mergeCell ref="H39:J39"/>
    <mergeCell ref="C40:G40"/>
    <mergeCell ref="H40:I40"/>
    <mergeCell ref="C41:G41"/>
    <mergeCell ref="H41:I41"/>
    <mergeCell ref="C42:G42"/>
    <mergeCell ref="H42:I42"/>
    <mergeCell ref="C43:G43"/>
    <mergeCell ref="H43:I43"/>
    <mergeCell ref="C44:K44"/>
  </mergeCells>
  <printOptions horizontalCentered="1" verticalCentered="1"/>
  <pageMargins left="0.19685039370078741" right="0.19685039370078741" top="0.19685039370078741" bottom="0.19685039370078741" header="0" footer="0"/>
  <pageSetup scale="5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L119"/>
  <sheetViews>
    <sheetView topLeftCell="A76" zoomScale="80" zoomScaleNormal="80" workbookViewId="0">
      <selection activeCell="B16" sqref="B16"/>
    </sheetView>
  </sheetViews>
  <sheetFormatPr baseColWidth="10" defaultColWidth="11.44140625" defaultRowHeight="13.2"/>
  <cols>
    <col min="1" max="1" width="24.88671875" style="85" customWidth="1"/>
    <col min="2" max="2" width="15.44140625" style="85" customWidth="1"/>
    <col min="3" max="3" width="7.33203125" style="85" customWidth="1"/>
    <col min="4" max="4" width="11.44140625" style="85"/>
    <col min="5" max="5" width="7.44140625" style="85" customWidth="1"/>
    <col min="6" max="6" width="9.5546875" style="85" customWidth="1"/>
    <col min="7" max="7" width="14" style="85" customWidth="1"/>
    <col min="8" max="8" width="16.33203125" style="85" customWidth="1"/>
    <col min="9" max="9" width="15.88671875" style="85" customWidth="1"/>
    <col min="10" max="10" width="11.6640625" style="85" customWidth="1"/>
    <col min="11" max="11" width="8.33203125" style="85" customWidth="1"/>
    <col min="12" max="12" width="16.5546875" style="85" customWidth="1"/>
    <col min="13" max="256" width="11.44140625" style="85"/>
    <col min="257" max="257" width="22.6640625" style="85" customWidth="1"/>
    <col min="258" max="258" width="15.44140625" style="85" customWidth="1"/>
    <col min="259" max="259" width="7.33203125" style="85" customWidth="1"/>
    <col min="260" max="260" width="11.44140625" style="85"/>
    <col min="261" max="261" width="5.6640625" style="85" customWidth="1"/>
    <col min="262" max="262" width="9.5546875" style="85" customWidth="1"/>
    <col min="263" max="263" width="14" style="85" customWidth="1"/>
    <col min="264" max="264" width="16.33203125" style="85" customWidth="1"/>
    <col min="265" max="265" width="15.88671875" style="85" customWidth="1"/>
    <col min="266" max="266" width="11.6640625" style="85" customWidth="1"/>
    <col min="267" max="267" width="8.33203125" style="85" customWidth="1"/>
    <col min="268" max="268" width="16.5546875" style="85" customWidth="1"/>
    <col min="269" max="512" width="11.44140625" style="85"/>
    <col min="513" max="513" width="22.6640625" style="85" customWidth="1"/>
    <col min="514" max="514" width="15.44140625" style="85" customWidth="1"/>
    <col min="515" max="515" width="7.33203125" style="85" customWidth="1"/>
    <col min="516" max="516" width="11.44140625" style="85"/>
    <col min="517" max="517" width="5.6640625" style="85" customWidth="1"/>
    <col min="518" max="518" width="9.5546875" style="85" customWidth="1"/>
    <col min="519" max="519" width="14" style="85" customWidth="1"/>
    <col min="520" max="520" width="16.33203125" style="85" customWidth="1"/>
    <col min="521" max="521" width="15.88671875" style="85" customWidth="1"/>
    <col min="522" max="522" width="11.6640625" style="85" customWidth="1"/>
    <col min="523" max="523" width="8.33203125" style="85" customWidth="1"/>
    <col min="524" max="524" width="16.5546875" style="85" customWidth="1"/>
    <col min="525" max="768" width="11.44140625" style="85"/>
    <col min="769" max="769" width="22.6640625" style="85" customWidth="1"/>
    <col min="770" max="770" width="15.44140625" style="85" customWidth="1"/>
    <col min="771" max="771" width="7.33203125" style="85" customWidth="1"/>
    <col min="772" max="772" width="11.44140625" style="85"/>
    <col min="773" max="773" width="5.6640625" style="85" customWidth="1"/>
    <col min="774" max="774" width="9.5546875" style="85" customWidth="1"/>
    <col min="775" max="775" width="14" style="85" customWidth="1"/>
    <col min="776" max="776" width="16.33203125" style="85" customWidth="1"/>
    <col min="777" max="777" width="15.88671875" style="85" customWidth="1"/>
    <col min="778" max="778" width="11.6640625" style="85" customWidth="1"/>
    <col min="779" max="779" width="8.33203125" style="85" customWidth="1"/>
    <col min="780" max="780" width="16.5546875" style="85" customWidth="1"/>
    <col min="781" max="1024" width="11.44140625" style="85"/>
    <col min="1025" max="1025" width="22.6640625" style="85" customWidth="1"/>
    <col min="1026" max="1026" width="15.44140625" style="85" customWidth="1"/>
    <col min="1027" max="1027" width="7.33203125" style="85" customWidth="1"/>
    <col min="1028" max="1028" width="11.44140625" style="85"/>
    <col min="1029" max="1029" width="5.6640625" style="85" customWidth="1"/>
    <col min="1030" max="1030" width="9.5546875" style="85" customWidth="1"/>
    <col min="1031" max="1031" width="14" style="85" customWidth="1"/>
    <col min="1032" max="1032" width="16.33203125" style="85" customWidth="1"/>
    <col min="1033" max="1033" width="15.88671875" style="85" customWidth="1"/>
    <col min="1034" max="1034" width="11.6640625" style="85" customWidth="1"/>
    <col min="1035" max="1035" width="8.33203125" style="85" customWidth="1"/>
    <col min="1036" max="1036" width="16.5546875" style="85" customWidth="1"/>
    <col min="1037" max="1280" width="11.44140625" style="85"/>
    <col min="1281" max="1281" width="22.6640625" style="85" customWidth="1"/>
    <col min="1282" max="1282" width="15.44140625" style="85" customWidth="1"/>
    <col min="1283" max="1283" width="7.33203125" style="85" customWidth="1"/>
    <col min="1284" max="1284" width="11.44140625" style="85"/>
    <col min="1285" max="1285" width="5.6640625" style="85" customWidth="1"/>
    <col min="1286" max="1286" width="9.5546875" style="85" customWidth="1"/>
    <col min="1287" max="1287" width="14" style="85" customWidth="1"/>
    <col min="1288" max="1288" width="16.33203125" style="85" customWidth="1"/>
    <col min="1289" max="1289" width="15.88671875" style="85" customWidth="1"/>
    <col min="1290" max="1290" width="11.6640625" style="85" customWidth="1"/>
    <col min="1291" max="1291" width="8.33203125" style="85" customWidth="1"/>
    <col min="1292" max="1292" width="16.5546875" style="85" customWidth="1"/>
    <col min="1293" max="1536" width="11.44140625" style="85"/>
    <col min="1537" max="1537" width="22.6640625" style="85" customWidth="1"/>
    <col min="1538" max="1538" width="15.44140625" style="85" customWidth="1"/>
    <col min="1539" max="1539" width="7.33203125" style="85" customWidth="1"/>
    <col min="1540" max="1540" width="11.44140625" style="85"/>
    <col min="1541" max="1541" width="5.6640625" style="85" customWidth="1"/>
    <col min="1542" max="1542" width="9.5546875" style="85" customWidth="1"/>
    <col min="1543" max="1543" width="14" style="85" customWidth="1"/>
    <col min="1544" max="1544" width="16.33203125" style="85" customWidth="1"/>
    <col min="1545" max="1545" width="15.88671875" style="85" customWidth="1"/>
    <col min="1546" max="1546" width="11.6640625" style="85" customWidth="1"/>
    <col min="1547" max="1547" width="8.33203125" style="85" customWidth="1"/>
    <col min="1548" max="1548" width="16.5546875" style="85" customWidth="1"/>
    <col min="1549" max="1792" width="11.44140625" style="85"/>
    <col min="1793" max="1793" width="22.6640625" style="85" customWidth="1"/>
    <col min="1794" max="1794" width="15.44140625" style="85" customWidth="1"/>
    <col min="1795" max="1795" width="7.33203125" style="85" customWidth="1"/>
    <col min="1796" max="1796" width="11.44140625" style="85"/>
    <col min="1797" max="1797" width="5.6640625" style="85" customWidth="1"/>
    <col min="1798" max="1798" width="9.5546875" style="85" customWidth="1"/>
    <col min="1799" max="1799" width="14" style="85" customWidth="1"/>
    <col min="1800" max="1800" width="16.33203125" style="85" customWidth="1"/>
    <col min="1801" max="1801" width="15.88671875" style="85" customWidth="1"/>
    <col min="1802" max="1802" width="11.6640625" style="85" customWidth="1"/>
    <col min="1803" max="1803" width="8.33203125" style="85" customWidth="1"/>
    <col min="1804" max="1804" width="16.5546875" style="85" customWidth="1"/>
    <col min="1805" max="2048" width="11.44140625" style="85"/>
    <col min="2049" max="2049" width="22.6640625" style="85" customWidth="1"/>
    <col min="2050" max="2050" width="15.44140625" style="85" customWidth="1"/>
    <col min="2051" max="2051" width="7.33203125" style="85" customWidth="1"/>
    <col min="2052" max="2052" width="11.44140625" style="85"/>
    <col min="2053" max="2053" width="5.6640625" style="85" customWidth="1"/>
    <col min="2054" max="2054" width="9.5546875" style="85" customWidth="1"/>
    <col min="2055" max="2055" width="14" style="85" customWidth="1"/>
    <col min="2056" max="2056" width="16.33203125" style="85" customWidth="1"/>
    <col min="2057" max="2057" width="15.88671875" style="85" customWidth="1"/>
    <col min="2058" max="2058" width="11.6640625" style="85" customWidth="1"/>
    <col min="2059" max="2059" width="8.33203125" style="85" customWidth="1"/>
    <col min="2060" max="2060" width="16.5546875" style="85" customWidth="1"/>
    <col min="2061" max="2304" width="11.44140625" style="85"/>
    <col min="2305" max="2305" width="22.6640625" style="85" customWidth="1"/>
    <col min="2306" max="2306" width="15.44140625" style="85" customWidth="1"/>
    <col min="2307" max="2307" width="7.33203125" style="85" customWidth="1"/>
    <col min="2308" max="2308" width="11.44140625" style="85"/>
    <col min="2309" max="2309" width="5.6640625" style="85" customWidth="1"/>
    <col min="2310" max="2310" width="9.5546875" style="85" customWidth="1"/>
    <col min="2311" max="2311" width="14" style="85" customWidth="1"/>
    <col min="2312" max="2312" width="16.33203125" style="85" customWidth="1"/>
    <col min="2313" max="2313" width="15.88671875" style="85" customWidth="1"/>
    <col min="2314" max="2314" width="11.6640625" style="85" customWidth="1"/>
    <col min="2315" max="2315" width="8.33203125" style="85" customWidth="1"/>
    <col min="2316" max="2316" width="16.5546875" style="85" customWidth="1"/>
    <col min="2317" max="2560" width="11.44140625" style="85"/>
    <col min="2561" max="2561" width="22.6640625" style="85" customWidth="1"/>
    <col min="2562" max="2562" width="15.44140625" style="85" customWidth="1"/>
    <col min="2563" max="2563" width="7.33203125" style="85" customWidth="1"/>
    <col min="2564" max="2564" width="11.44140625" style="85"/>
    <col min="2565" max="2565" width="5.6640625" style="85" customWidth="1"/>
    <col min="2566" max="2566" width="9.5546875" style="85" customWidth="1"/>
    <col min="2567" max="2567" width="14" style="85" customWidth="1"/>
    <col min="2568" max="2568" width="16.33203125" style="85" customWidth="1"/>
    <col min="2569" max="2569" width="15.88671875" style="85" customWidth="1"/>
    <col min="2570" max="2570" width="11.6640625" style="85" customWidth="1"/>
    <col min="2571" max="2571" width="8.33203125" style="85" customWidth="1"/>
    <col min="2572" max="2572" width="16.5546875" style="85" customWidth="1"/>
    <col min="2573" max="2816" width="11.44140625" style="85"/>
    <col min="2817" max="2817" width="22.6640625" style="85" customWidth="1"/>
    <col min="2818" max="2818" width="15.44140625" style="85" customWidth="1"/>
    <col min="2819" max="2819" width="7.33203125" style="85" customWidth="1"/>
    <col min="2820" max="2820" width="11.44140625" style="85"/>
    <col min="2821" max="2821" width="5.6640625" style="85" customWidth="1"/>
    <col min="2822" max="2822" width="9.5546875" style="85" customWidth="1"/>
    <col min="2823" max="2823" width="14" style="85" customWidth="1"/>
    <col min="2824" max="2824" width="16.33203125" style="85" customWidth="1"/>
    <col min="2825" max="2825" width="15.88671875" style="85" customWidth="1"/>
    <col min="2826" max="2826" width="11.6640625" style="85" customWidth="1"/>
    <col min="2827" max="2827" width="8.33203125" style="85" customWidth="1"/>
    <col min="2828" max="2828" width="16.5546875" style="85" customWidth="1"/>
    <col min="2829" max="3072" width="11.44140625" style="85"/>
    <col min="3073" max="3073" width="22.6640625" style="85" customWidth="1"/>
    <col min="3074" max="3074" width="15.44140625" style="85" customWidth="1"/>
    <col min="3075" max="3075" width="7.33203125" style="85" customWidth="1"/>
    <col min="3076" max="3076" width="11.44140625" style="85"/>
    <col min="3077" max="3077" width="5.6640625" style="85" customWidth="1"/>
    <col min="3078" max="3078" width="9.5546875" style="85" customWidth="1"/>
    <col min="3079" max="3079" width="14" style="85" customWidth="1"/>
    <col min="3080" max="3080" width="16.33203125" style="85" customWidth="1"/>
    <col min="3081" max="3081" width="15.88671875" style="85" customWidth="1"/>
    <col min="3082" max="3082" width="11.6640625" style="85" customWidth="1"/>
    <col min="3083" max="3083" width="8.33203125" style="85" customWidth="1"/>
    <col min="3084" max="3084" width="16.5546875" style="85" customWidth="1"/>
    <col min="3085" max="3328" width="11.44140625" style="85"/>
    <col min="3329" max="3329" width="22.6640625" style="85" customWidth="1"/>
    <col min="3330" max="3330" width="15.44140625" style="85" customWidth="1"/>
    <col min="3331" max="3331" width="7.33203125" style="85" customWidth="1"/>
    <col min="3332" max="3332" width="11.44140625" style="85"/>
    <col min="3333" max="3333" width="5.6640625" style="85" customWidth="1"/>
    <col min="3334" max="3334" width="9.5546875" style="85" customWidth="1"/>
    <col min="3335" max="3335" width="14" style="85" customWidth="1"/>
    <col min="3336" max="3336" width="16.33203125" style="85" customWidth="1"/>
    <col min="3337" max="3337" width="15.88671875" style="85" customWidth="1"/>
    <col min="3338" max="3338" width="11.6640625" style="85" customWidth="1"/>
    <col min="3339" max="3339" width="8.33203125" style="85" customWidth="1"/>
    <col min="3340" max="3340" width="16.5546875" style="85" customWidth="1"/>
    <col min="3341" max="3584" width="11.44140625" style="85"/>
    <col min="3585" max="3585" width="22.6640625" style="85" customWidth="1"/>
    <col min="3586" max="3586" width="15.44140625" style="85" customWidth="1"/>
    <col min="3587" max="3587" width="7.33203125" style="85" customWidth="1"/>
    <col min="3588" max="3588" width="11.44140625" style="85"/>
    <col min="3589" max="3589" width="5.6640625" style="85" customWidth="1"/>
    <col min="3590" max="3590" width="9.5546875" style="85" customWidth="1"/>
    <col min="3591" max="3591" width="14" style="85" customWidth="1"/>
    <col min="3592" max="3592" width="16.33203125" style="85" customWidth="1"/>
    <col min="3593" max="3593" width="15.88671875" style="85" customWidth="1"/>
    <col min="3594" max="3594" width="11.6640625" style="85" customWidth="1"/>
    <col min="3595" max="3595" width="8.33203125" style="85" customWidth="1"/>
    <col min="3596" max="3596" width="16.5546875" style="85" customWidth="1"/>
    <col min="3597" max="3840" width="11.44140625" style="85"/>
    <col min="3841" max="3841" width="22.6640625" style="85" customWidth="1"/>
    <col min="3842" max="3842" width="15.44140625" style="85" customWidth="1"/>
    <col min="3843" max="3843" width="7.33203125" style="85" customWidth="1"/>
    <col min="3844" max="3844" width="11.44140625" style="85"/>
    <col min="3845" max="3845" width="5.6640625" style="85" customWidth="1"/>
    <col min="3846" max="3846" width="9.5546875" style="85" customWidth="1"/>
    <col min="3847" max="3847" width="14" style="85" customWidth="1"/>
    <col min="3848" max="3848" width="16.33203125" style="85" customWidth="1"/>
    <col min="3849" max="3849" width="15.88671875" style="85" customWidth="1"/>
    <col min="3850" max="3850" width="11.6640625" style="85" customWidth="1"/>
    <col min="3851" max="3851" width="8.33203125" style="85" customWidth="1"/>
    <col min="3852" max="3852" width="16.5546875" style="85" customWidth="1"/>
    <col min="3853" max="4096" width="11.44140625" style="85"/>
    <col min="4097" max="4097" width="22.6640625" style="85" customWidth="1"/>
    <col min="4098" max="4098" width="15.44140625" style="85" customWidth="1"/>
    <col min="4099" max="4099" width="7.33203125" style="85" customWidth="1"/>
    <col min="4100" max="4100" width="11.44140625" style="85"/>
    <col min="4101" max="4101" width="5.6640625" style="85" customWidth="1"/>
    <col min="4102" max="4102" width="9.5546875" style="85" customWidth="1"/>
    <col min="4103" max="4103" width="14" style="85" customWidth="1"/>
    <col min="4104" max="4104" width="16.33203125" style="85" customWidth="1"/>
    <col min="4105" max="4105" width="15.88671875" style="85" customWidth="1"/>
    <col min="4106" max="4106" width="11.6640625" style="85" customWidth="1"/>
    <col min="4107" max="4107" width="8.33203125" style="85" customWidth="1"/>
    <col min="4108" max="4108" width="16.5546875" style="85" customWidth="1"/>
    <col min="4109" max="4352" width="11.44140625" style="85"/>
    <col min="4353" max="4353" width="22.6640625" style="85" customWidth="1"/>
    <col min="4354" max="4354" width="15.44140625" style="85" customWidth="1"/>
    <col min="4355" max="4355" width="7.33203125" style="85" customWidth="1"/>
    <col min="4356" max="4356" width="11.44140625" style="85"/>
    <col min="4357" max="4357" width="5.6640625" style="85" customWidth="1"/>
    <col min="4358" max="4358" width="9.5546875" style="85" customWidth="1"/>
    <col min="4359" max="4359" width="14" style="85" customWidth="1"/>
    <col min="4360" max="4360" width="16.33203125" style="85" customWidth="1"/>
    <col min="4361" max="4361" width="15.88671875" style="85" customWidth="1"/>
    <col min="4362" max="4362" width="11.6640625" style="85" customWidth="1"/>
    <col min="4363" max="4363" width="8.33203125" style="85" customWidth="1"/>
    <col min="4364" max="4364" width="16.5546875" style="85" customWidth="1"/>
    <col min="4365" max="4608" width="11.44140625" style="85"/>
    <col min="4609" max="4609" width="22.6640625" style="85" customWidth="1"/>
    <col min="4610" max="4610" width="15.44140625" style="85" customWidth="1"/>
    <col min="4611" max="4611" width="7.33203125" style="85" customWidth="1"/>
    <col min="4612" max="4612" width="11.44140625" style="85"/>
    <col min="4613" max="4613" width="5.6640625" style="85" customWidth="1"/>
    <col min="4614" max="4614" width="9.5546875" style="85" customWidth="1"/>
    <col min="4615" max="4615" width="14" style="85" customWidth="1"/>
    <col min="4616" max="4616" width="16.33203125" style="85" customWidth="1"/>
    <col min="4617" max="4617" width="15.88671875" style="85" customWidth="1"/>
    <col min="4618" max="4618" width="11.6640625" style="85" customWidth="1"/>
    <col min="4619" max="4619" width="8.33203125" style="85" customWidth="1"/>
    <col min="4620" max="4620" width="16.5546875" style="85" customWidth="1"/>
    <col min="4621" max="4864" width="11.44140625" style="85"/>
    <col min="4865" max="4865" width="22.6640625" style="85" customWidth="1"/>
    <col min="4866" max="4866" width="15.44140625" style="85" customWidth="1"/>
    <col min="4867" max="4867" width="7.33203125" style="85" customWidth="1"/>
    <col min="4868" max="4868" width="11.44140625" style="85"/>
    <col min="4869" max="4869" width="5.6640625" style="85" customWidth="1"/>
    <col min="4870" max="4870" width="9.5546875" style="85" customWidth="1"/>
    <col min="4871" max="4871" width="14" style="85" customWidth="1"/>
    <col min="4872" max="4872" width="16.33203125" style="85" customWidth="1"/>
    <col min="4873" max="4873" width="15.88671875" style="85" customWidth="1"/>
    <col min="4874" max="4874" width="11.6640625" style="85" customWidth="1"/>
    <col min="4875" max="4875" width="8.33203125" style="85" customWidth="1"/>
    <col min="4876" max="4876" width="16.5546875" style="85" customWidth="1"/>
    <col min="4877" max="5120" width="11.44140625" style="85"/>
    <col min="5121" max="5121" width="22.6640625" style="85" customWidth="1"/>
    <col min="5122" max="5122" width="15.44140625" style="85" customWidth="1"/>
    <col min="5123" max="5123" width="7.33203125" style="85" customWidth="1"/>
    <col min="5124" max="5124" width="11.44140625" style="85"/>
    <col min="5125" max="5125" width="5.6640625" style="85" customWidth="1"/>
    <col min="5126" max="5126" width="9.5546875" style="85" customWidth="1"/>
    <col min="5127" max="5127" width="14" style="85" customWidth="1"/>
    <col min="5128" max="5128" width="16.33203125" style="85" customWidth="1"/>
    <col min="5129" max="5129" width="15.88671875" style="85" customWidth="1"/>
    <col min="5130" max="5130" width="11.6640625" style="85" customWidth="1"/>
    <col min="5131" max="5131" width="8.33203125" style="85" customWidth="1"/>
    <col min="5132" max="5132" width="16.5546875" style="85" customWidth="1"/>
    <col min="5133" max="5376" width="11.44140625" style="85"/>
    <col min="5377" max="5377" width="22.6640625" style="85" customWidth="1"/>
    <col min="5378" max="5378" width="15.44140625" style="85" customWidth="1"/>
    <col min="5379" max="5379" width="7.33203125" style="85" customWidth="1"/>
    <col min="5380" max="5380" width="11.44140625" style="85"/>
    <col min="5381" max="5381" width="5.6640625" style="85" customWidth="1"/>
    <col min="5382" max="5382" width="9.5546875" style="85" customWidth="1"/>
    <col min="5383" max="5383" width="14" style="85" customWidth="1"/>
    <col min="5384" max="5384" width="16.33203125" style="85" customWidth="1"/>
    <col min="5385" max="5385" width="15.88671875" style="85" customWidth="1"/>
    <col min="5386" max="5386" width="11.6640625" style="85" customWidth="1"/>
    <col min="5387" max="5387" width="8.33203125" style="85" customWidth="1"/>
    <col min="5388" max="5388" width="16.5546875" style="85" customWidth="1"/>
    <col min="5389" max="5632" width="11.44140625" style="85"/>
    <col min="5633" max="5633" width="22.6640625" style="85" customWidth="1"/>
    <col min="5634" max="5634" width="15.44140625" style="85" customWidth="1"/>
    <col min="5635" max="5635" width="7.33203125" style="85" customWidth="1"/>
    <col min="5636" max="5636" width="11.44140625" style="85"/>
    <col min="5637" max="5637" width="5.6640625" style="85" customWidth="1"/>
    <col min="5638" max="5638" width="9.5546875" style="85" customWidth="1"/>
    <col min="5639" max="5639" width="14" style="85" customWidth="1"/>
    <col min="5640" max="5640" width="16.33203125" style="85" customWidth="1"/>
    <col min="5641" max="5641" width="15.88671875" style="85" customWidth="1"/>
    <col min="5642" max="5642" width="11.6640625" style="85" customWidth="1"/>
    <col min="5643" max="5643" width="8.33203125" style="85" customWidth="1"/>
    <col min="5644" max="5644" width="16.5546875" style="85" customWidth="1"/>
    <col min="5645" max="5888" width="11.44140625" style="85"/>
    <col min="5889" max="5889" width="22.6640625" style="85" customWidth="1"/>
    <col min="5890" max="5890" width="15.44140625" style="85" customWidth="1"/>
    <col min="5891" max="5891" width="7.33203125" style="85" customWidth="1"/>
    <col min="5892" max="5892" width="11.44140625" style="85"/>
    <col min="5893" max="5893" width="5.6640625" style="85" customWidth="1"/>
    <col min="5894" max="5894" width="9.5546875" style="85" customWidth="1"/>
    <col min="5895" max="5895" width="14" style="85" customWidth="1"/>
    <col min="5896" max="5896" width="16.33203125" style="85" customWidth="1"/>
    <col min="5897" max="5897" width="15.88671875" style="85" customWidth="1"/>
    <col min="5898" max="5898" width="11.6640625" style="85" customWidth="1"/>
    <col min="5899" max="5899" width="8.33203125" style="85" customWidth="1"/>
    <col min="5900" max="5900" width="16.5546875" style="85" customWidth="1"/>
    <col min="5901" max="6144" width="11.44140625" style="85"/>
    <col min="6145" max="6145" width="22.6640625" style="85" customWidth="1"/>
    <col min="6146" max="6146" width="15.44140625" style="85" customWidth="1"/>
    <col min="6147" max="6147" width="7.33203125" style="85" customWidth="1"/>
    <col min="6148" max="6148" width="11.44140625" style="85"/>
    <col min="6149" max="6149" width="5.6640625" style="85" customWidth="1"/>
    <col min="6150" max="6150" width="9.5546875" style="85" customWidth="1"/>
    <col min="6151" max="6151" width="14" style="85" customWidth="1"/>
    <col min="6152" max="6152" width="16.33203125" style="85" customWidth="1"/>
    <col min="6153" max="6153" width="15.88671875" style="85" customWidth="1"/>
    <col min="6154" max="6154" width="11.6640625" style="85" customWidth="1"/>
    <col min="6155" max="6155" width="8.33203125" style="85" customWidth="1"/>
    <col min="6156" max="6156" width="16.5546875" style="85" customWidth="1"/>
    <col min="6157" max="6400" width="11.44140625" style="85"/>
    <col min="6401" max="6401" width="22.6640625" style="85" customWidth="1"/>
    <col min="6402" max="6402" width="15.44140625" style="85" customWidth="1"/>
    <col min="6403" max="6403" width="7.33203125" style="85" customWidth="1"/>
    <col min="6404" max="6404" width="11.44140625" style="85"/>
    <col min="6405" max="6405" width="5.6640625" style="85" customWidth="1"/>
    <col min="6406" max="6406" width="9.5546875" style="85" customWidth="1"/>
    <col min="6407" max="6407" width="14" style="85" customWidth="1"/>
    <col min="6408" max="6408" width="16.33203125" style="85" customWidth="1"/>
    <col min="6409" max="6409" width="15.88671875" style="85" customWidth="1"/>
    <col min="6410" max="6410" width="11.6640625" style="85" customWidth="1"/>
    <col min="6411" max="6411" width="8.33203125" style="85" customWidth="1"/>
    <col min="6412" max="6412" width="16.5546875" style="85" customWidth="1"/>
    <col min="6413" max="6656" width="11.44140625" style="85"/>
    <col min="6657" max="6657" width="22.6640625" style="85" customWidth="1"/>
    <col min="6658" max="6658" width="15.44140625" style="85" customWidth="1"/>
    <col min="6659" max="6659" width="7.33203125" style="85" customWidth="1"/>
    <col min="6660" max="6660" width="11.44140625" style="85"/>
    <col min="6661" max="6661" width="5.6640625" style="85" customWidth="1"/>
    <col min="6662" max="6662" width="9.5546875" style="85" customWidth="1"/>
    <col min="6663" max="6663" width="14" style="85" customWidth="1"/>
    <col min="6664" max="6664" width="16.33203125" style="85" customWidth="1"/>
    <col min="6665" max="6665" width="15.88671875" style="85" customWidth="1"/>
    <col min="6666" max="6666" width="11.6640625" style="85" customWidth="1"/>
    <col min="6667" max="6667" width="8.33203125" style="85" customWidth="1"/>
    <col min="6668" max="6668" width="16.5546875" style="85" customWidth="1"/>
    <col min="6669" max="6912" width="11.44140625" style="85"/>
    <col min="6913" max="6913" width="22.6640625" style="85" customWidth="1"/>
    <col min="6914" max="6914" width="15.44140625" style="85" customWidth="1"/>
    <col min="6915" max="6915" width="7.33203125" style="85" customWidth="1"/>
    <col min="6916" max="6916" width="11.44140625" style="85"/>
    <col min="6917" max="6917" width="5.6640625" style="85" customWidth="1"/>
    <col min="6918" max="6918" width="9.5546875" style="85" customWidth="1"/>
    <col min="6919" max="6919" width="14" style="85" customWidth="1"/>
    <col min="6920" max="6920" width="16.33203125" style="85" customWidth="1"/>
    <col min="6921" max="6921" width="15.88671875" style="85" customWidth="1"/>
    <col min="6922" max="6922" width="11.6640625" style="85" customWidth="1"/>
    <col min="6923" max="6923" width="8.33203125" style="85" customWidth="1"/>
    <col min="6924" max="6924" width="16.5546875" style="85" customWidth="1"/>
    <col min="6925" max="7168" width="11.44140625" style="85"/>
    <col min="7169" max="7169" width="22.6640625" style="85" customWidth="1"/>
    <col min="7170" max="7170" width="15.44140625" style="85" customWidth="1"/>
    <col min="7171" max="7171" width="7.33203125" style="85" customWidth="1"/>
    <col min="7172" max="7172" width="11.44140625" style="85"/>
    <col min="7173" max="7173" width="5.6640625" style="85" customWidth="1"/>
    <col min="7174" max="7174" width="9.5546875" style="85" customWidth="1"/>
    <col min="7175" max="7175" width="14" style="85" customWidth="1"/>
    <col min="7176" max="7176" width="16.33203125" style="85" customWidth="1"/>
    <col min="7177" max="7177" width="15.88671875" style="85" customWidth="1"/>
    <col min="7178" max="7178" width="11.6640625" style="85" customWidth="1"/>
    <col min="7179" max="7179" width="8.33203125" style="85" customWidth="1"/>
    <col min="7180" max="7180" width="16.5546875" style="85" customWidth="1"/>
    <col min="7181" max="7424" width="11.44140625" style="85"/>
    <col min="7425" max="7425" width="22.6640625" style="85" customWidth="1"/>
    <col min="7426" max="7426" width="15.44140625" style="85" customWidth="1"/>
    <col min="7427" max="7427" width="7.33203125" style="85" customWidth="1"/>
    <col min="7428" max="7428" width="11.44140625" style="85"/>
    <col min="7429" max="7429" width="5.6640625" style="85" customWidth="1"/>
    <col min="7430" max="7430" width="9.5546875" style="85" customWidth="1"/>
    <col min="7431" max="7431" width="14" style="85" customWidth="1"/>
    <col min="7432" max="7432" width="16.33203125" style="85" customWidth="1"/>
    <col min="7433" max="7433" width="15.88671875" style="85" customWidth="1"/>
    <col min="7434" max="7434" width="11.6640625" style="85" customWidth="1"/>
    <col min="7435" max="7435" width="8.33203125" style="85" customWidth="1"/>
    <col min="7436" max="7436" width="16.5546875" style="85" customWidth="1"/>
    <col min="7437" max="7680" width="11.44140625" style="85"/>
    <col min="7681" max="7681" width="22.6640625" style="85" customWidth="1"/>
    <col min="7682" max="7682" width="15.44140625" style="85" customWidth="1"/>
    <col min="7683" max="7683" width="7.33203125" style="85" customWidth="1"/>
    <col min="7684" max="7684" width="11.44140625" style="85"/>
    <col min="7685" max="7685" width="5.6640625" style="85" customWidth="1"/>
    <col min="7686" max="7686" width="9.5546875" style="85" customWidth="1"/>
    <col min="7687" max="7687" width="14" style="85" customWidth="1"/>
    <col min="7688" max="7688" width="16.33203125" style="85" customWidth="1"/>
    <col min="7689" max="7689" width="15.88671875" style="85" customWidth="1"/>
    <col min="7690" max="7690" width="11.6640625" style="85" customWidth="1"/>
    <col min="7691" max="7691" width="8.33203125" style="85" customWidth="1"/>
    <col min="7692" max="7692" width="16.5546875" style="85" customWidth="1"/>
    <col min="7693" max="7936" width="11.44140625" style="85"/>
    <col min="7937" max="7937" width="22.6640625" style="85" customWidth="1"/>
    <col min="7938" max="7938" width="15.44140625" style="85" customWidth="1"/>
    <col min="7939" max="7939" width="7.33203125" style="85" customWidth="1"/>
    <col min="7940" max="7940" width="11.44140625" style="85"/>
    <col min="7941" max="7941" width="5.6640625" style="85" customWidth="1"/>
    <col min="7942" max="7942" width="9.5546875" style="85" customWidth="1"/>
    <col min="7943" max="7943" width="14" style="85" customWidth="1"/>
    <col min="7944" max="7944" width="16.33203125" style="85" customWidth="1"/>
    <col min="7945" max="7945" width="15.88671875" style="85" customWidth="1"/>
    <col min="7946" max="7946" width="11.6640625" style="85" customWidth="1"/>
    <col min="7947" max="7947" width="8.33203125" style="85" customWidth="1"/>
    <col min="7948" max="7948" width="16.5546875" style="85" customWidth="1"/>
    <col min="7949" max="8192" width="11.44140625" style="85"/>
    <col min="8193" max="8193" width="22.6640625" style="85" customWidth="1"/>
    <col min="8194" max="8194" width="15.44140625" style="85" customWidth="1"/>
    <col min="8195" max="8195" width="7.33203125" style="85" customWidth="1"/>
    <col min="8196" max="8196" width="11.44140625" style="85"/>
    <col min="8197" max="8197" width="5.6640625" style="85" customWidth="1"/>
    <col min="8198" max="8198" width="9.5546875" style="85" customWidth="1"/>
    <col min="8199" max="8199" width="14" style="85" customWidth="1"/>
    <col min="8200" max="8200" width="16.33203125" style="85" customWidth="1"/>
    <col min="8201" max="8201" width="15.88671875" style="85" customWidth="1"/>
    <col min="8202" max="8202" width="11.6640625" style="85" customWidth="1"/>
    <col min="8203" max="8203" width="8.33203125" style="85" customWidth="1"/>
    <col min="8204" max="8204" width="16.5546875" style="85" customWidth="1"/>
    <col min="8205" max="8448" width="11.44140625" style="85"/>
    <col min="8449" max="8449" width="22.6640625" style="85" customWidth="1"/>
    <col min="8450" max="8450" width="15.44140625" style="85" customWidth="1"/>
    <col min="8451" max="8451" width="7.33203125" style="85" customWidth="1"/>
    <col min="8452" max="8452" width="11.44140625" style="85"/>
    <col min="8453" max="8453" width="5.6640625" style="85" customWidth="1"/>
    <col min="8454" max="8454" width="9.5546875" style="85" customWidth="1"/>
    <col min="8455" max="8455" width="14" style="85" customWidth="1"/>
    <col min="8456" max="8456" width="16.33203125" style="85" customWidth="1"/>
    <col min="8457" max="8457" width="15.88671875" style="85" customWidth="1"/>
    <col min="8458" max="8458" width="11.6640625" style="85" customWidth="1"/>
    <col min="8459" max="8459" width="8.33203125" style="85" customWidth="1"/>
    <col min="8460" max="8460" width="16.5546875" style="85" customWidth="1"/>
    <col min="8461" max="8704" width="11.44140625" style="85"/>
    <col min="8705" max="8705" width="22.6640625" style="85" customWidth="1"/>
    <col min="8706" max="8706" width="15.44140625" style="85" customWidth="1"/>
    <col min="8707" max="8707" width="7.33203125" style="85" customWidth="1"/>
    <col min="8708" max="8708" width="11.44140625" style="85"/>
    <col min="8709" max="8709" width="5.6640625" style="85" customWidth="1"/>
    <col min="8710" max="8710" width="9.5546875" style="85" customWidth="1"/>
    <col min="8711" max="8711" width="14" style="85" customWidth="1"/>
    <col min="8712" max="8712" width="16.33203125" style="85" customWidth="1"/>
    <col min="8713" max="8713" width="15.88671875" style="85" customWidth="1"/>
    <col min="8714" max="8714" width="11.6640625" style="85" customWidth="1"/>
    <col min="8715" max="8715" width="8.33203125" style="85" customWidth="1"/>
    <col min="8716" max="8716" width="16.5546875" style="85" customWidth="1"/>
    <col min="8717" max="8960" width="11.44140625" style="85"/>
    <col min="8961" max="8961" width="22.6640625" style="85" customWidth="1"/>
    <col min="8962" max="8962" width="15.44140625" style="85" customWidth="1"/>
    <col min="8963" max="8963" width="7.33203125" style="85" customWidth="1"/>
    <col min="8964" max="8964" width="11.44140625" style="85"/>
    <col min="8965" max="8965" width="5.6640625" style="85" customWidth="1"/>
    <col min="8966" max="8966" width="9.5546875" style="85" customWidth="1"/>
    <col min="8967" max="8967" width="14" style="85" customWidth="1"/>
    <col min="8968" max="8968" width="16.33203125" style="85" customWidth="1"/>
    <col min="8969" max="8969" width="15.88671875" style="85" customWidth="1"/>
    <col min="8970" max="8970" width="11.6640625" style="85" customWidth="1"/>
    <col min="8971" max="8971" width="8.33203125" style="85" customWidth="1"/>
    <col min="8972" max="8972" width="16.5546875" style="85" customWidth="1"/>
    <col min="8973" max="9216" width="11.44140625" style="85"/>
    <col min="9217" max="9217" width="22.6640625" style="85" customWidth="1"/>
    <col min="9218" max="9218" width="15.44140625" style="85" customWidth="1"/>
    <col min="9219" max="9219" width="7.33203125" style="85" customWidth="1"/>
    <col min="9220" max="9220" width="11.44140625" style="85"/>
    <col min="9221" max="9221" width="5.6640625" style="85" customWidth="1"/>
    <col min="9222" max="9222" width="9.5546875" style="85" customWidth="1"/>
    <col min="9223" max="9223" width="14" style="85" customWidth="1"/>
    <col min="9224" max="9224" width="16.33203125" style="85" customWidth="1"/>
    <col min="9225" max="9225" width="15.88671875" style="85" customWidth="1"/>
    <col min="9226" max="9226" width="11.6640625" style="85" customWidth="1"/>
    <col min="9227" max="9227" width="8.33203125" style="85" customWidth="1"/>
    <col min="9228" max="9228" width="16.5546875" style="85" customWidth="1"/>
    <col min="9229" max="9472" width="11.44140625" style="85"/>
    <col min="9473" max="9473" width="22.6640625" style="85" customWidth="1"/>
    <col min="9474" max="9474" width="15.44140625" style="85" customWidth="1"/>
    <col min="9475" max="9475" width="7.33203125" style="85" customWidth="1"/>
    <col min="9476" max="9476" width="11.44140625" style="85"/>
    <col min="9477" max="9477" width="5.6640625" style="85" customWidth="1"/>
    <col min="9478" max="9478" width="9.5546875" style="85" customWidth="1"/>
    <col min="9479" max="9479" width="14" style="85" customWidth="1"/>
    <col min="9480" max="9480" width="16.33203125" style="85" customWidth="1"/>
    <col min="9481" max="9481" width="15.88671875" style="85" customWidth="1"/>
    <col min="9482" max="9482" width="11.6640625" style="85" customWidth="1"/>
    <col min="9483" max="9483" width="8.33203125" style="85" customWidth="1"/>
    <col min="9484" max="9484" width="16.5546875" style="85" customWidth="1"/>
    <col min="9485" max="9728" width="11.44140625" style="85"/>
    <col min="9729" max="9729" width="22.6640625" style="85" customWidth="1"/>
    <col min="9730" max="9730" width="15.44140625" style="85" customWidth="1"/>
    <col min="9731" max="9731" width="7.33203125" style="85" customWidth="1"/>
    <col min="9732" max="9732" width="11.44140625" style="85"/>
    <col min="9733" max="9733" width="5.6640625" style="85" customWidth="1"/>
    <col min="9734" max="9734" width="9.5546875" style="85" customWidth="1"/>
    <col min="9735" max="9735" width="14" style="85" customWidth="1"/>
    <col min="9736" max="9736" width="16.33203125" style="85" customWidth="1"/>
    <col min="9737" max="9737" width="15.88671875" style="85" customWidth="1"/>
    <col min="9738" max="9738" width="11.6640625" style="85" customWidth="1"/>
    <col min="9739" max="9739" width="8.33203125" style="85" customWidth="1"/>
    <col min="9740" max="9740" width="16.5546875" style="85" customWidth="1"/>
    <col min="9741" max="9984" width="11.44140625" style="85"/>
    <col min="9985" max="9985" width="22.6640625" style="85" customWidth="1"/>
    <col min="9986" max="9986" width="15.44140625" style="85" customWidth="1"/>
    <col min="9987" max="9987" width="7.33203125" style="85" customWidth="1"/>
    <col min="9988" max="9988" width="11.44140625" style="85"/>
    <col min="9989" max="9989" width="5.6640625" style="85" customWidth="1"/>
    <col min="9990" max="9990" width="9.5546875" style="85" customWidth="1"/>
    <col min="9991" max="9991" width="14" style="85" customWidth="1"/>
    <col min="9992" max="9992" width="16.33203125" style="85" customWidth="1"/>
    <col min="9993" max="9993" width="15.88671875" style="85" customWidth="1"/>
    <col min="9994" max="9994" width="11.6640625" style="85" customWidth="1"/>
    <col min="9995" max="9995" width="8.33203125" style="85" customWidth="1"/>
    <col min="9996" max="9996" width="16.5546875" style="85" customWidth="1"/>
    <col min="9997" max="10240" width="11.44140625" style="85"/>
    <col min="10241" max="10241" width="22.6640625" style="85" customWidth="1"/>
    <col min="10242" max="10242" width="15.44140625" style="85" customWidth="1"/>
    <col min="10243" max="10243" width="7.33203125" style="85" customWidth="1"/>
    <col min="10244" max="10244" width="11.44140625" style="85"/>
    <col min="10245" max="10245" width="5.6640625" style="85" customWidth="1"/>
    <col min="10246" max="10246" width="9.5546875" style="85" customWidth="1"/>
    <col min="10247" max="10247" width="14" style="85" customWidth="1"/>
    <col min="10248" max="10248" width="16.33203125" style="85" customWidth="1"/>
    <col min="10249" max="10249" width="15.88671875" style="85" customWidth="1"/>
    <col min="10250" max="10250" width="11.6640625" style="85" customWidth="1"/>
    <col min="10251" max="10251" width="8.33203125" style="85" customWidth="1"/>
    <col min="10252" max="10252" width="16.5546875" style="85" customWidth="1"/>
    <col min="10253" max="10496" width="11.44140625" style="85"/>
    <col min="10497" max="10497" width="22.6640625" style="85" customWidth="1"/>
    <col min="10498" max="10498" width="15.44140625" style="85" customWidth="1"/>
    <col min="10499" max="10499" width="7.33203125" style="85" customWidth="1"/>
    <col min="10500" max="10500" width="11.44140625" style="85"/>
    <col min="10501" max="10501" width="5.6640625" style="85" customWidth="1"/>
    <col min="10502" max="10502" width="9.5546875" style="85" customWidth="1"/>
    <col min="10503" max="10503" width="14" style="85" customWidth="1"/>
    <col min="10504" max="10504" width="16.33203125" style="85" customWidth="1"/>
    <col min="10505" max="10505" width="15.88671875" style="85" customWidth="1"/>
    <col min="10506" max="10506" width="11.6640625" style="85" customWidth="1"/>
    <col min="10507" max="10507" width="8.33203125" style="85" customWidth="1"/>
    <col min="10508" max="10508" width="16.5546875" style="85" customWidth="1"/>
    <col min="10509" max="10752" width="11.44140625" style="85"/>
    <col min="10753" max="10753" width="22.6640625" style="85" customWidth="1"/>
    <col min="10754" max="10754" width="15.44140625" style="85" customWidth="1"/>
    <col min="10755" max="10755" width="7.33203125" style="85" customWidth="1"/>
    <col min="10756" max="10756" width="11.44140625" style="85"/>
    <col min="10757" max="10757" width="5.6640625" style="85" customWidth="1"/>
    <col min="10758" max="10758" width="9.5546875" style="85" customWidth="1"/>
    <col min="10759" max="10759" width="14" style="85" customWidth="1"/>
    <col min="10760" max="10760" width="16.33203125" style="85" customWidth="1"/>
    <col min="10761" max="10761" width="15.88671875" style="85" customWidth="1"/>
    <col min="10762" max="10762" width="11.6640625" style="85" customWidth="1"/>
    <col min="10763" max="10763" width="8.33203125" style="85" customWidth="1"/>
    <col min="10764" max="10764" width="16.5546875" style="85" customWidth="1"/>
    <col min="10765" max="11008" width="11.44140625" style="85"/>
    <col min="11009" max="11009" width="22.6640625" style="85" customWidth="1"/>
    <col min="11010" max="11010" width="15.44140625" style="85" customWidth="1"/>
    <col min="11011" max="11011" width="7.33203125" style="85" customWidth="1"/>
    <col min="11012" max="11012" width="11.44140625" style="85"/>
    <col min="11013" max="11013" width="5.6640625" style="85" customWidth="1"/>
    <col min="11014" max="11014" width="9.5546875" style="85" customWidth="1"/>
    <col min="11015" max="11015" width="14" style="85" customWidth="1"/>
    <col min="11016" max="11016" width="16.33203125" style="85" customWidth="1"/>
    <col min="11017" max="11017" width="15.88671875" style="85" customWidth="1"/>
    <col min="11018" max="11018" width="11.6640625" style="85" customWidth="1"/>
    <col min="11019" max="11019" width="8.33203125" style="85" customWidth="1"/>
    <col min="11020" max="11020" width="16.5546875" style="85" customWidth="1"/>
    <col min="11021" max="11264" width="11.44140625" style="85"/>
    <col min="11265" max="11265" width="22.6640625" style="85" customWidth="1"/>
    <col min="11266" max="11266" width="15.44140625" style="85" customWidth="1"/>
    <col min="11267" max="11267" width="7.33203125" style="85" customWidth="1"/>
    <col min="11268" max="11268" width="11.44140625" style="85"/>
    <col min="11269" max="11269" width="5.6640625" style="85" customWidth="1"/>
    <col min="11270" max="11270" width="9.5546875" style="85" customWidth="1"/>
    <col min="11271" max="11271" width="14" style="85" customWidth="1"/>
    <col min="11272" max="11272" width="16.33203125" style="85" customWidth="1"/>
    <col min="11273" max="11273" width="15.88671875" style="85" customWidth="1"/>
    <col min="11274" max="11274" width="11.6640625" style="85" customWidth="1"/>
    <col min="11275" max="11275" width="8.33203125" style="85" customWidth="1"/>
    <col min="11276" max="11276" width="16.5546875" style="85" customWidth="1"/>
    <col min="11277" max="11520" width="11.44140625" style="85"/>
    <col min="11521" max="11521" width="22.6640625" style="85" customWidth="1"/>
    <col min="11522" max="11522" width="15.44140625" style="85" customWidth="1"/>
    <col min="11523" max="11523" width="7.33203125" style="85" customWidth="1"/>
    <col min="11524" max="11524" width="11.44140625" style="85"/>
    <col min="11525" max="11525" width="5.6640625" style="85" customWidth="1"/>
    <col min="11526" max="11526" width="9.5546875" style="85" customWidth="1"/>
    <col min="11527" max="11527" width="14" style="85" customWidth="1"/>
    <col min="11528" max="11528" width="16.33203125" style="85" customWidth="1"/>
    <col min="11529" max="11529" width="15.88671875" style="85" customWidth="1"/>
    <col min="11530" max="11530" width="11.6640625" style="85" customWidth="1"/>
    <col min="11531" max="11531" width="8.33203125" style="85" customWidth="1"/>
    <col min="11532" max="11532" width="16.5546875" style="85" customWidth="1"/>
    <col min="11533" max="11776" width="11.44140625" style="85"/>
    <col min="11777" max="11777" width="22.6640625" style="85" customWidth="1"/>
    <col min="11778" max="11778" width="15.44140625" style="85" customWidth="1"/>
    <col min="11779" max="11779" width="7.33203125" style="85" customWidth="1"/>
    <col min="11780" max="11780" width="11.44140625" style="85"/>
    <col min="11781" max="11781" width="5.6640625" style="85" customWidth="1"/>
    <col min="11782" max="11782" width="9.5546875" style="85" customWidth="1"/>
    <col min="11783" max="11783" width="14" style="85" customWidth="1"/>
    <col min="11784" max="11784" width="16.33203125" style="85" customWidth="1"/>
    <col min="11785" max="11785" width="15.88671875" style="85" customWidth="1"/>
    <col min="11786" max="11786" width="11.6640625" style="85" customWidth="1"/>
    <col min="11787" max="11787" width="8.33203125" style="85" customWidth="1"/>
    <col min="11788" max="11788" width="16.5546875" style="85" customWidth="1"/>
    <col min="11789" max="12032" width="11.44140625" style="85"/>
    <col min="12033" max="12033" width="22.6640625" style="85" customWidth="1"/>
    <col min="12034" max="12034" width="15.44140625" style="85" customWidth="1"/>
    <col min="12035" max="12035" width="7.33203125" style="85" customWidth="1"/>
    <col min="12036" max="12036" width="11.44140625" style="85"/>
    <col min="12037" max="12037" width="5.6640625" style="85" customWidth="1"/>
    <col min="12038" max="12038" width="9.5546875" style="85" customWidth="1"/>
    <col min="12039" max="12039" width="14" style="85" customWidth="1"/>
    <col min="12040" max="12040" width="16.33203125" style="85" customWidth="1"/>
    <col min="12041" max="12041" width="15.88671875" style="85" customWidth="1"/>
    <col min="12042" max="12042" width="11.6640625" style="85" customWidth="1"/>
    <col min="12043" max="12043" width="8.33203125" style="85" customWidth="1"/>
    <col min="12044" max="12044" width="16.5546875" style="85" customWidth="1"/>
    <col min="12045" max="12288" width="11.44140625" style="85"/>
    <col min="12289" max="12289" width="22.6640625" style="85" customWidth="1"/>
    <col min="12290" max="12290" width="15.44140625" style="85" customWidth="1"/>
    <col min="12291" max="12291" width="7.33203125" style="85" customWidth="1"/>
    <col min="12292" max="12292" width="11.44140625" style="85"/>
    <col min="12293" max="12293" width="5.6640625" style="85" customWidth="1"/>
    <col min="12294" max="12294" width="9.5546875" style="85" customWidth="1"/>
    <col min="12295" max="12295" width="14" style="85" customWidth="1"/>
    <col min="12296" max="12296" width="16.33203125" style="85" customWidth="1"/>
    <col min="12297" max="12297" width="15.88671875" style="85" customWidth="1"/>
    <col min="12298" max="12298" width="11.6640625" style="85" customWidth="1"/>
    <col min="12299" max="12299" width="8.33203125" style="85" customWidth="1"/>
    <col min="12300" max="12300" width="16.5546875" style="85" customWidth="1"/>
    <col min="12301" max="12544" width="11.44140625" style="85"/>
    <col min="12545" max="12545" width="22.6640625" style="85" customWidth="1"/>
    <col min="12546" max="12546" width="15.44140625" style="85" customWidth="1"/>
    <col min="12547" max="12547" width="7.33203125" style="85" customWidth="1"/>
    <col min="12548" max="12548" width="11.44140625" style="85"/>
    <col min="12549" max="12549" width="5.6640625" style="85" customWidth="1"/>
    <col min="12550" max="12550" width="9.5546875" style="85" customWidth="1"/>
    <col min="12551" max="12551" width="14" style="85" customWidth="1"/>
    <col min="12552" max="12552" width="16.33203125" style="85" customWidth="1"/>
    <col min="12553" max="12553" width="15.88671875" style="85" customWidth="1"/>
    <col min="12554" max="12554" width="11.6640625" style="85" customWidth="1"/>
    <col min="12555" max="12555" width="8.33203125" style="85" customWidth="1"/>
    <col min="12556" max="12556" width="16.5546875" style="85" customWidth="1"/>
    <col min="12557" max="12800" width="11.44140625" style="85"/>
    <col min="12801" max="12801" width="22.6640625" style="85" customWidth="1"/>
    <col min="12802" max="12802" width="15.44140625" style="85" customWidth="1"/>
    <col min="12803" max="12803" width="7.33203125" style="85" customWidth="1"/>
    <col min="12804" max="12804" width="11.44140625" style="85"/>
    <col min="12805" max="12805" width="5.6640625" style="85" customWidth="1"/>
    <col min="12806" max="12806" width="9.5546875" style="85" customWidth="1"/>
    <col min="12807" max="12807" width="14" style="85" customWidth="1"/>
    <col min="12808" max="12808" width="16.33203125" style="85" customWidth="1"/>
    <col min="12809" max="12809" width="15.88671875" style="85" customWidth="1"/>
    <col min="12810" max="12810" width="11.6640625" style="85" customWidth="1"/>
    <col min="12811" max="12811" width="8.33203125" style="85" customWidth="1"/>
    <col min="12812" max="12812" width="16.5546875" style="85" customWidth="1"/>
    <col min="12813" max="13056" width="11.44140625" style="85"/>
    <col min="13057" max="13057" width="22.6640625" style="85" customWidth="1"/>
    <col min="13058" max="13058" width="15.44140625" style="85" customWidth="1"/>
    <col min="13059" max="13059" width="7.33203125" style="85" customWidth="1"/>
    <col min="13060" max="13060" width="11.44140625" style="85"/>
    <col min="13061" max="13061" width="5.6640625" style="85" customWidth="1"/>
    <col min="13062" max="13062" width="9.5546875" style="85" customWidth="1"/>
    <col min="13063" max="13063" width="14" style="85" customWidth="1"/>
    <col min="13064" max="13064" width="16.33203125" style="85" customWidth="1"/>
    <col min="13065" max="13065" width="15.88671875" style="85" customWidth="1"/>
    <col min="13066" max="13066" width="11.6640625" style="85" customWidth="1"/>
    <col min="13067" max="13067" width="8.33203125" style="85" customWidth="1"/>
    <col min="13068" max="13068" width="16.5546875" style="85" customWidth="1"/>
    <col min="13069" max="13312" width="11.44140625" style="85"/>
    <col min="13313" max="13313" width="22.6640625" style="85" customWidth="1"/>
    <col min="13314" max="13314" width="15.44140625" style="85" customWidth="1"/>
    <col min="13315" max="13315" width="7.33203125" style="85" customWidth="1"/>
    <col min="13316" max="13316" width="11.44140625" style="85"/>
    <col min="13317" max="13317" width="5.6640625" style="85" customWidth="1"/>
    <col min="13318" max="13318" width="9.5546875" style="85" customWidth="1"/>
    <col min="13319" max="13319" width="14" style="85" customWidth="1"/>
    <col min="13320" max="13320" width="16.33203125" style="85" customWidth="1"/>
    <col min="13321" max="13321" width="15.88671875" style="85" customWidth="1"/>
    <col min="13322" max="13322" width="11.6640625" style="85" customWidth="1"/>
    <col min="13323" max="13323" width="8.33203125" style="85" customWidth="1"/>
    <col min="13324" max="13324" width="16.5546875" style="85" customWidth="1"/>
    <col min="13325" max="13568" width="11.44140625" style="85"/>
    <col min="13569" max="13569" width="22.6640625" style="85" customWidth="1"/>
    <col min="13570" max="13570" width="15.44140625" style="85" customWidth="1"/>
    <col min="13571" max="13571" width="7.33203125" style="85" customWidth="1"/>
    <col min="13572" max="13572" width="11.44140625" style="85"/>
    <col min="13573" max="13573" width="5.6640625" style="85" customWidth="1"/>
    <col min="13574" max="13574" width="9.5546875" style="85" customWidth="1"/>
    <col min="13575" max="13575" width="14" style="85" customWidth="1"/>
    <col min="13576" max="13576" width="16.33203125" style="85" customWidth="1"/>
    <col min="13577" max="13577" width="15.88671875" style="85" customWidth="1"/>
    <col min="13578" max="13578" width="11.6640625" style="85" customWidth="1"/>
    <col min="13579" max="13579" width="8.33203125" style="85" customWidth="1"/>
    <col min="13580" max="13580" width="16.5546875" style="85" customWidth="1"/>
    <col min="13581" max="13824" width="11.44140625" style="85"/>
    <col min="13825" max="13825" width="22.6640625" style="85" customWidth="1"/>
    <col min="13826" max="13826" width="15.44140625" style="85" customWidth="1"/>
    <col min="13827" max="13827" width="7.33203125" style="85" customWidth="1"/>
    <col min="13828" max="13828" width="11.44140625" style="85"/>
    <col min="13829" max="13829" width="5.6640625" style="85" customWidth="1"/>
    <col min="13830" max="13830" width="9.5546875" style="85" customWidth="1"/>
    <col min="13831" max="13831" width="14" style="85" customWidth="1"/>
    <col min="13832" max="13832" width="16.33203125" style="85" customWidth="1"/>
    <col min="13833" max="13833" width="15.88671875" style="85" customWidth="1"/>
    <col min="13834" max="13834" width="11.6640625" style="85" customWidth="1"/>
    <col min="13835" max="13835" width="8.33203125" style="85" customWidth="1"/>
    <col min="13836" max="13836" width="16.5546875" style="85" customWidth="1"/>
    <col min="13837" max="14080" width="11.44140625" style="85"/>
    <col min="14081" max="14081" width="22.6640625" style="85" customWidth="1"/>
    <col min="14082" max="14082" width="15.44140625" style="85" customWidth="1"/>
    <col min="14083" max="14083" width="7.33203125" style="85" customWidth="1"/>
    <col min="14084" max="14084" width="11.44140625" style="85"/>
    <col min="14085" max="14085" width="5.6640625" style="85" customWidth="1"/>
    <col min="14086" max="14086" width="9.5546875" style="85" customWidth="1"/>
    <col min="14087" max="14087" width="14" style="85" customWidth="1"/>
    <col min="14088" max="14088" width="16.33203125" style="85" customWidth="1"/>
    <col min="14089" max="14089" width="15.88671875" style="85" customWidth="1"/>
    <col min="14090" max="14090" width="11.6640625" style="85" customWidth="1"/>
    <col min="14091" max="14091" width="8.33203125" style="85" customWidth="1"/>
    <col min="14092" max="14092" width="16.5546875" style="85" customWidth="1"/>
    <col min="14093" max="14336" width="11.44140625" style="85"/>
    <col min="14337" max="14337" width="22.6640625" style="85" customWidth="1"/>
    <col min="14338" max="14338" width="15.44140625" style="85" customWidth="1"/>
    <col min="14339" max="14339" width="7.33203125" style="85" customWidth="1"/>
    <col min="14340" max="14340" width="11.44140625" style="85"/>
    <col min="14341" max="14341" width="5.6640625" style="85" customWidth="1"/>
    <col min="14342" max="14342" width="9.5546875" style="85" customWidth="1"/>
    <col min="14343" max="14343" width="14" style="85" customWidth="1"/>
    <col min="14344" max="14344" width="16.33203125" style="85" customWidth="1"/>
    <col min="14345" max="14345" width="15.88671875" style="85" customWidth="1"/>
    <col min="14346" max="14346" width="11.6640625" style="85" customWidth="1"/>
    <col min="14347" max="14347" width="8.33203125" style="85" customWidth="1"/>
    <col min="14348" max="14348" width="16.5546875" style="85" customWidth="1"/>
    <col min="14349" max="14592" width="11.44140625" style="85"/>
    <col min="14593" max="14593" width="22.6640625" style="85" customWidth="1"/>
    <col min="14594" max="14594" width="15.44140625" style="85" customWidth="1"/>
    <col min="14595" max="14595" width="7.33203125" style="85" customWidth="1"/>
    <col min="14596" max="14596" width="11.44140625" style="85"/>
    <col min="14597" max="14597" width="5.6640625" style="85" customWidth="1"/>
    <col min="14598" max="14598" width="9.5546875" style="85" customWidth="1"/>
    <col min="14599" max="14599" width="14" style="85" customWidth="1"/>
    <col min="14600" max="14600" width="16.33203125" style="85" customWidth="1"/>
    <col min="14601" max="14601" width="15.88671875" style="85" customWidth="1"/>
    <col min="14602" max="14602" width="11.6640625" style="85" customWidth="1"/>
    <col min="14603" max="14603" width="8.33203125" style="85" customWidth="1"/>
    <col min="14604" max="14604" width="16.5546875" style="85" customWidth="1"/>
    <col min="14605" max="14848" width="11.44140625" style="85"/>
    <col min="14849" max="14849" width="22.6640625" style="85" customWidth="1"/>
    <col min="14850" max="14850" width="15.44140625" style="85" customWidth="1"/>
    <col min="14851" max="14851" width="7.33203125" style="85" customWidth="1"/>
    <col min="14852" max="14852" width="11.44140625" style="85"/>
    <col min="14853" max="14853" width="5.6640625" style="85" customWidth="1"/>
    <col min="14854" max="14854" width="9.5546875" style="85" customWidth="1"/>
    <col min="14855" max="14855" width="14" style="85" customWidth="1"/>
    <col min="14856" max="14856" width="16.33203125" style="85" customWidth="1"/>
    <col min="14857" max="14857" width="15.88671875" style="85" customWidth="1"/>
    <col min="14858" max="14858" width="11.6640625" style="85" customWidth="1"/>
    <col min="14859" max="14859" width="8.33203125" style="85" customWidth="1"/>
    <col min="14860" max="14860" width="16.5546875" style="85" customWidth="1"/>
    <col min="14861" max="15104" width="11.44140625" style="85"/>
    <col min="15105" max="15105" width="22.6640625" style="85" customWidth="1"/>
    <col min="15106" max="15106" width="15.44140625" style="85" customWidth="1"/>
    <col min="15107" max="15107" width="7.33203125" style="85" customWidth="1"/>
    <col min="15108" max="15108" width="11.44140625" style="85"/>
    <col min="15109" max="15109" width="5.6640625" style="85" customWidth="1"/>
    <col min="15110" max="15110" width="9.5546875" style="85" customWidth="1"/>
    <col min="15111" max="15111" width="14" style="85" customWidth="1"/>
    <col min="15112" max="15112" width="16.33203125" style="85" customWidth="1"/>
    <col min="15113" max="15113" width="15.88671875" style="85" customWidth="1"/>
    <col min="15114" max="15114" width="11.6640625" style="85" customWidth="1"/>
    <col min="15115" max="15115" width="8.33203125" style="85" customWidth="1"/>
    <col min="15116" max="15116" width="16.5546875" style="85" customWidth="1"/>
    <col min="15117" max="15360" width="11.44140625" style="85"/>
    <col min="15361" max="15361" width="22.6640625" style="85" customWidth="1"/>
    <col min="15362" max="15362" width="15.44140625" style="85" customWidth="1"/>
    <col min="15363" max="15363" width="7.33203125" style="85" customWidth="1"/>
    <col min="15364" max="15364" width="11.44140625" style="85"/>
    <col min="15365" max="15365" width="5.6640625" style="85" customWidth="1"/>
    <col min="15366" max="15366" width="9.5546875" style="85" customWidth="1"/>
    <col min="15367" max="15367" width="14" style="85" customWidth="1"/>
    <col min="15368" max="15368" width="16.33203125" style="85" customWidth="1"/>
    <col min="15369" max="15369" width="15.88671875" style="85" customWidth="1"/>
    <col min="15370" max="15370" width="11.6640625" style="85" customWidth="1"/>
    <col min="15371" max="15371" width="8.33203125" style="85" customWidth="1"/>
    <col min="15372" max="15372" width="16.5546875" style="85" customWidth="1"/>
    <col min="15373" max="15616" width="11.44140625" style="85"/>
    <col min="15617" max="15617" width="22.6640625" style="85" customWidth="1"/>
    <col min="15618" max="15618" width="15.44140625" style="85" customWidth="1"/>
    <col min="15619" max="15619" width="7.33203125" style="85" customWidth="1"/>
    <col min="15620" max="15620" width="11.44140625" style="85"/>
    <col min="15621" max="15621" width="5.6640625" style="85" customWidth="1"/>
    <col min="15622" max="15622" width="9.5546875" style="85" customWidth="1"/>
    <col min="15623" max="15623" width="14" style="85" customWidth="1"/>
    <col min="15624" max="15624" width="16.33203125" style="85" customWidth="1"/>
    <col min="15625" max="15625" width="15.88671875" style="85" customWidth="1"/>
    <col min="15626" max="15626" width="11.6640625" style="85" customWidth="1"/>
    <col min="15627" max="15627" width="8.33203125" style="85" customWidth="1"/>
    <col min="15628" max="15628" width="16.5546875" style="85" customWidth="1"/>
    <col min="15629" max="15872" width="11.44140625" style="85"/>
    <col min="15873" max="15873" width="22.6640625" style="85" customWidth="1"/>
    <col min="15874" max="15874" width="15.44140625" style="85" customWidth="1"/>
    <col min="15875" max="15875" width="7.33203125" style="85" customWidth="1"/>
    <col min="15876" max="15876" width="11.44140625" style="85"/>
    <col min="15877" max="15877" width="5.6640625" style="85" customWidth="1"/>
    <col min="15878" max="15878" width="9.5546875" style="85" customWidth="1"/>
    <col min="15879" max="15879" width="14" style="85" customWidth="1"/>
    <col min="15880" max="15880" width="16.33203125" style="85" customWidth="1"/>
    <col min="15881" max="15881" width="15.88671875" style="85" customWidth="1"/>
    <col min="15882" max="15882" width="11.6640625" style="85" customWidth="1"/>
    <col min="15883" max="15883" width="8.33203125" style="85" customWidth="1"/>
    <col min="15884" max="15884" width="16.5546875" style="85" customWidth="1"/>
    <col min="15885" max="16128" width="11.44140625" style="85"/>
    <col min="16129" max="16129" width="22.6640625" style="85" customWidth="1"/>
    <col min="16130" max="16130" width="15.44140625" style="85" customWidth="1"/>
    <col min="16131" max="16131" width="7.33203125" style="85" customWidth="1"/>
    <col min="16132" max="16132" width="11.44140625" style="85"/>
    <col min="16133" max="16133" width="5.6640625" style="85" customWidth="1"/>
    <col min="16134" max="16134" width="9.5546875" style="85" customWidth="1"/>
    <col min="16135" max="16135" width="14" style="85" customWidth="1"/>
    <col min="16136" max="16136" width="16.33203125" style="85" customWidth="1"/>
    <col min="16137" max="16137" width="15.88671875" style="85" customWidth="1"/>
    <col min="16138" max="16138" width="11.6640625" style="85" customWidth="1"/>
    <col min="16139" max="16139" width="8.33203125" style="85" customWidth="1"/>
    <col min="16140" max="16140" width="16.5546875" style="85" customWidth="1"/>
    <col min="16141" max="16384" width="11.44140625" style="85"/>
  </cols>
  <sheetData>
    <row r="1" spans="1:12" s="45" customFormat="1">
      <c r="A1" s="506"/>
      <c r="B1" s="509"/>
      <c r="C1" s="510"/>
      <c r="D1" s="510"/>
      <c r="E1" s="510"/>
      <c r="F1" s="510"/>
      <c r="G1" s="510"/>
      <c r="H1" s="511"/>
      <c r="I1" s="512" t="s">
        <v>26</v>
      </c>
      <c r="J1" s="514" t="s">
        <v>27</v>
      </c>
      <c r="K1" s="515"/>
      <c r="L1" s="516"/>
    </row>
    <row r="2" spans="1:12" s="45" customFormat="1">
      <c r="A2" s="507"/>
      <c r="B2" s="520" t="s">
        <v>140</v>
      </c>
      <c r="C2" s="521"/>
      <c r="D2" s="521"/>
      <c r="E2" s="521"/>
      <c r="F2" s="521"/>
      <c r="G2" s="521"/>
      <c r="H2" s="522"/>
      <c r="I2" s="513"/>
      <c r="J2" s="517"/>
      <c r="K2" s="518"/>
      <c r="L2" s="519"/>
    </row>
    <row r="3" spans="1:12" s="45" customFormat="1">
      <c r="A3" s="507"/>
      <c r="B3" s="523" t="s">
        <v>144</v>
      </c>
      <c r="C3" s="524"/>
      <c r="D3" s="524"/>
      <c r="E3" s="524"/>
      <c r="F3" s="524"/>
      <c r="G3" s="524"/>
      <c r="H3" s="525"/>
      <c r="I3" s="527" t="s">
        <v>28</v>
      </c>
      <c r="J3" s="529">
        <v>1</v>
      </c>
      <c r="K3" s="530"/>
      <c r="L3" s="531"/>
    </row>
    <row r="4" spans="1:12" s="45" customFormat="1">
      <c r="A4" s="507"/>
      <c r="B4" s="523" t="s">
        <v>29</v>
      </c>
      <c r="C4" s="524"/>
      <c r="D4" s="524"/>
      <c r="E4" s="524"/>
      <c r="F4" s="524"/>
      <c r="G4" s="524"/>
      <c r="H4" s="525"/>
      <c r="I4" s="528"/>
      <c r="J4" s="532"/>
      <c r="K4" s="533"/>
      <c r="L4" s="534"/>
    </row>
    <row r="5" spans="1:12" s="45" customFormat="1">
      <c r="A5" s="507"/>
      <c r="B5" s="540" t="s">
        <v>30</v>
      </c>
      <c r="C5" s="541"/>
      <c r="D5" s="541"/>
      <c r="E5" s="541"/>
      <c r="F5" s="541"/>
      <c r="G5" s="541"/>
      <c r="H5" s="542"/>
      <c r="I5" s="527" t="s">
        <v>31</v>
      </c>
      <c r="J5" s="544"/>
      <c r="K5" s="544" t="s">
        <v>32</v>
      </c>
      <c r="L5" s="546"/>
    </row>
    <row r="6" spans="1:12" s="45" customFormat="1" ht="13.5" customHeight="1" thickBot="1">
      <c r="A6" s="508"/>
      <c r="B6" s="500"/>
      <c r="C6" s="501"/>
      <c r="D6" s="501"/>
      <c r="E6" s="501"/>
      <c r="F6" s="501"/>
      <c r="G6" s="501"/>
      <c r="H6" s="502"/>
      <c r="I6" s="543"/>
      <c r="J6" s="545"/>
      <c r="K6" s="545"/>
      <c r="L6" s="547"/>
    </row>
    <row r="7" spans="1:12" s="50" customFormat="1" ht="8.4" thickBot="1">
      <c r="A7" s="46"/>
      <c r="B7" s="47"/>
      <c r="C7" s="47"/>
      <c r="D7" s="47"/>
      <c r="E7" s="47"/>
      <c r="F7" s="47"/>
      <c r="G7" s="47"/>
      <c r="H7" s="47"/>
      <c r="I7" s="47"/>
      <c r="J7" s="48"/>
      <c r="K7" s="48"/>
      <c r="L7" s="49"/>
    </row>
    <row r="8" spans="1:12" s="45" customFormat="1" ht="21.9" customHeight="1">
      <c r="A8" s="51"/>
      <c r="B8" s="52"/>
      <c r="C8" s="52"/>
      <c r="D8" s="52"/>
      <c r="E8" s="52"/>
      <c r="F8" s="53"/>
      <c r="G8" s="52"/>
      <c r="H8" s="52"/>
      <c r="I8" s="54" t="s">
        <v>33</v>
      </c>
      <c r="J8" s="55"/>
      <c r="K8" s="55"/>
      <c r="L8" s="56"/>
    </row>
    <row r="9" spans="1:12" s="63" customFormat="1" ht="10.199999999999999">
      <c r="A9" s="57"/>
      <c r="B9" s="58"/>
      <c r="C9" s="58"/>
      <c r="D9" s="58"/>
      <c r="E9" s="58"/>
      <c r="F9" s="59"/>
      <c r="G9" s="58"/>
      <c r="H9" s="58"/>
      <c r="I9" s="60"/>
      <c r="J9" s="61" t="s">
        <v>34</v>
      </c>
      <c r="K9" s="61" t="s">
        <v>35</v>
      </c>
      <c r="L9" s="62" t="s">
        <v>36</v>
      </c>
    </row>
    <row r="10" spans="1:12" s="45" customFormat="1" ht="27.75" customHeight="1">
      <c r="A10" s="503" t="s">
        <v>37</v>
      </c>
      <c r="B10" s="504"/>
      <c r="C10" s="504"/>
      <c r="D10" s="504"/>
      <c r="E10" s="64"/>
      <c r="G10" s="505" t="s">
        <v>38</v>
      </c>
      <c r="H10" s="505"/>
      <c r="I10" s="65"/>
      <c r="J10" s="66"/>
      <c r="K10" s="66"/>
      <c r="L10" s="67"/>
    </row>
    <row r="11" spans="1:12" s="45" customFormat="1" ht="24" customHeight="1">
      <c r="A11" s="68" t="s">
        <v>39</v>
      </c>
      <c r="B11" s="69" t="s">
        <v>40</v>
      </c>
      <c r="C11" s="535"/>
      <c r="D11" s="535"/>
      <c r="E11" s="70"/>
      <c r="F11" s="71"/>
      <c r="H11" s="72" t="s">
        <v>41</v>
      </c>
      <c r="I11" s="69" t="s">
        <v>25</v>
      </c>
      <c r="J11" s="265"/>
      <c r="K11" s="265"/>
      <c r="L11" s="73"/>
    </row>
    <row r="12" spans="1:12" s="45" customFormat="1" ht="13.8" thickBot="1">
      <c r="A12" s="74"/>
      <c r="B12" s="75"/>
      <c r="C12" s="266"/>
      <c r="D12" s="266"/>
      <c r="E12" s="266"/>
      <c r="F12" s="75"/>
      <c r="G12" s="266"/>
      <c r="H12" s="75"/>
      <c r="I12" s="266"/>
      <c r="J12" s="536"/>
      <c r="K12" s="536"/>
      <c r="L12" s="537"/>
    </row>
    <row r="13" spans="1:12" s="45" customFormat="1">
      <c r="A13" s="76"/>
      <c r="B13" s="77"/>
      <c r="C13" s="77"/>
      <c r="D13" s="77"/>
      <c r="E13" s="77"/>
      <c r="F13" s="77"/>
      <c r="G13" s="77"/>
      <c r="H13" s="77"/>
      <c r="I13" s="77"/>
      <c r="J13" s="77"/>
      <c r="K13" s="77"/>
      <c r="L13" s="78"/>
    </row>
    <row r="14" spans="1:12">
      <c r="A14" s="79" t="s">
        <v>42</v>
      </c>
      <c r="B14" s="80"/>
      <c r="C14" s="81" t="s">
        <v>32</v>
      </c>
      <c r="D14" s="82"/>
      <c r="E14" s="45"/>
      <c r="F14" s="83"/>
      <c r="G14" s="83"/>
      <c r="H14" s="83"/>
      <c r="I14" s="83"/>
      <c r="J14" s="83"/>
      <c r="K14" s="83"/>
      <c r="L14" s="84"/>
    </row>
    <row r="15" spans="1:12" ht="33.75" customHeight="1">
      <c r="A15" s="86" t="s">
        <v>43</v>
      </c>
      <c r="B15" s="538" t="s">
        <v>169</v>
      </c>
      <c r="C15" s="538"/>
      <c r="D15" s="538"/>
      <c r="E15" s="538"/>
      <c r="F15" s="538"/>
      <c r="G15" s="538"/>
      <c r="H15" s="538"/>
      <c r="I15" s="538"/>
      <c r="J15" s="538"/>
      <c r="K15" s="538"/>
      <c r="L15" s="539"/>
    </row>
    <row r="16" spans="1:12" ht="18" customHeight="1">
      <c r="A16" s="86"/>
      <c r="B16" s="87"/>
      <c r="C16" s="88"/>
      <c r="D16" s="88"/>
      <c r="E16" s="88"/>
      <c r="F16" s="88"/>
      <c r="G16" s="88"/>
      <c r="H16" s="88"/>
      <c r="I16" s="88"/>
      <c r="J16" s="88"/>
      <c r="K16" s="88"/>
      <c r="L16" s="84"/>
    </row>
    <row r="17" spans="1:12" ht="6" customHeight="1">
      <c r="A17" s="86"/>
      <c r="B17" s="89"/>
      <c r="C17" s="90"/>
      <c r="D17" s="90"/>
      <c r="E17" s="90"/>
      <c r="F17" s="90"/>
      <c r="G17" s="90"/>
      <c r="H17" s="90"/>
      <c r="I17" s="90"/>
      <c r="J17" s="90"/>
      <c r="K17" s="90"/>
      <c r="L17" s="91"/>
    </row>
    <row r="18" spans="1:12" ht="18" customHeight="1">
      <c r="A18" s="86" t="s">
        <v>44</v>
      </c>
      <c r="B18" s="92"/>
      <c r="C18" s="267"/>
      <c r="D18" s="267"/>
      <c r="E18" s="267"/>
      <c r="F18" s="267"/>
      <c r="G18" s="93"/>
      <c r="H18" s="81" t="s">
        <v>45</v>
      </c>
      <c r="I18" s="526"/>
      <c r="J18" s="526"/>
      <c r="K18" s="267"/>
      <c r="L18" s="94"/>
    </row>
    <row r="19" spans="1:12" ht="4.5" customHeight="1">
      <c r="A19" s="86"/>
      <c r="B19" s="89"/>
      <c r="C19" s="90"/>
      <c r="D19" s="90"/>
      <c r="E19" s="90"/>
      <c r="F19" s="90"/>
      <c r="G19" s="90"/>
      <c r="H19" s="90"/>
      <c r="I19" s="90"/>
      <c r="J19" s="90"/>
      <c r="K19" s="90"/>
      <c r="L19" s="91"/>
    </row>
    <row r="20" spans="1:12" ht="18.75" customHeight="1">
      <c r="A20" s="86" t="s">
        <v>46</v>
      </c>
      <c r="B20" s="92"/>
      <c r="C20" s="265"/>
      <c r="D20" s="265"/>
      <c r="E20" s="265"/>
      <c r="F20" s="265"/>
      <c r="G20" s="265"/>
      <c r="H20" s="265"/>
      <c r="I20" s="265"/>
      <c r="J20" s="265"/>
      <c r="K20" s="265"/>
      <c r="L20" s="95"/>
    </row>
    <row r="21" spans="1:12" ht="3.75" customHeight="1">
      <c r="A21" s="86"/>
      <c r="B21" s="89"/>
      <c r="C21" s="70"/>
      <c r="D21" s="70"/>
      <c r="E21" s="70"/>
      <c r="F21" s="70"/>
      <c r="G21" s="70"/>
      <c r="H21" s="70"/>
      <c r="I21" s="70"/>
      <c r="J21" s="70"/>
      <c r="K21" s="70"/>
      <c r="L21" s="73"/>
    </row>
    <row r="22" spans="1:12" ht="18" customHeight="1">
      <c r="A22" s="86" t="s">
        <v>47</v>
      </c>
      <c r="B22" s="92"/>
      <c r="C22" s="265"/>
      <c r="D22" s="265"/>
      <c r="E22" s="265"/>
      <c r="F22" s="265"/>
      <c r="G22" s="265"/>
      <c r="H22" s="265"/>
      <c r="I22" s="268" t="s">
        <v>48</v>
      </c>
      <c r="J22" s="96"/>
      <c r="K22" s="268" t="s">
        <v>32</v>
      </c>
      <c r="L22" s="97"/>
    </row>
    <row r="23" spans="1:12" ht="3.75" customHeight="1">
      <c r="A23" s="86"/>
      <c r="B23" s="89"/>
      <c r="C23" s="70"/>
      <c r="D23" s="70"/>
      <c r="E23" s="70"/>
      <c r="F23" s="70"/>
      <c r="G23" s="70"/>
      <c r="H23" s="70"/>
      <c r="I23" s="70"/>
      <c r="J23" s="70"/>
      <c r="K23" s="70"/>
      <c r="L23" s="73"/>
    </row>
    <row r="24" spans="1:12" ht="19.5" customHeight="1">
      <c r="A24" s="86" t="s">
        <v>49</v>
      </c>
      <c r="B24" s="89"/>
      <c r="C24" s="70"/>
      <c r="D24" s="70"/>
      <c r="E24" s="98"/>
      <c r="F24" s="93"/>
      <c r="G24" s="265"/>
      <c r="H24" s="265"/>
      <c r="I24" s="45"/>
      <c r="J24" s="70"/>
      <c r="K24" s="70"/>
      <c r="L24" s="73"/>
    </row>
    <row r="25" spans="1:12" s="104" customFormat="1" ht="10.199999999999999">
      <c r="A25" s="99"/>
      <c r="B25" s="100"/>
      <c r="C25" s="101"/>
      <c r="D25" s="101"/>
      <c r="E25" s="548" t="s">
        <v>34</v>
      </c>
      <c r="F25" s="548"/>
      <c r="G25" s="101" t="s">
        <v>35</v>
      </c>
      <c r="H25" s="101" t="s">
        <v>36</v>
      </c>
      <c r="I25" s="102"/>
      <c r="J25" s="101"/>
      <c r="K25" s="101"/>
      <c r="L25" s="103"/>
    </row>
    <row r="26" spans="1:12" ht="12.75" customHeight="1">
      <c r="A26" s="105"/>
      <c r="B26" s="83"/>
      <c r="C26" s="83"/>
      <c r="D26" s="83"/>
      <c r="E26" s="83"/>
      <c r="F26" s="83"/>
      <c r="G26" s="83"/>
      <c r="H26" s="83"/>
      <c r="I26" s="83"/>
      <c r="J26" s="83"/>
      <c r="K26" s="83"/>
      <c r="L26" s="84"/>
    </row>
    <row r="27" spans="1:12" ht="13.8">
      <c r="A27" s="556" t="s">
        <v>50</v>
      </c>
      <c r="B27" s="557"/>
      <c r="C27" s="557"/>
      <c r="D27" s="557"/>
      <c r="E27" s="557"/>
      <c r="F27" s="557"/>
      <c r="G27" s="557"/>
      <c r="H27" s="557"/>
      <c r="I27" s="557"/>
      <c r="J27" s="557"/>
      <c r="K27" s="557"/>
      <c r="L27" s="558"/>
    </row>
    <row r="28" spans="1:12" ht="13.8" thickBot="1">
      <c r="A28" s="106"/>
      <c r="B28" s="107"/>
      <c r="C28" s="107"/>
      <c r="D28" s="107"/>
      <c r="E28" s="107"/>
      <c r="F28" s="107"/>
      <c r="G28" s="107"/>
      <c r="H28" s="107"/>
      <c r="I28" s="107"/>
      <c r="J28" s="107"/>
      <c r="K28" s="107"/>
      <c r="L28" s="108"/>
    </row>
    <row r="29" spans="1:12" ht="26.4">
      <c r="A29" s="109" t="s">
        <v>51</v>
      </c>
      <c r="B29" s="549" t="s">
        <v>52</v>
      </c>
      <c r="C29" s="550"/>
      <c r="D29" s="550"/>
      <c r="E29" s="550"/>
      <c r="F29" s="550"/>
      <c r="G29" s="550"/>
      <c r="H29" s="551"/>
      <c r="I29" s="262" t="s">
        <v>53</v>
      </c>
      <c r="J29" s="552" t="s">
        <v>54</v>
      </c>
      <c r="K29" s="553"/>
      <c r="L29" s="109" t="s">
        <v>4</v>
      </c>
    </row>
    <row r="30" spans="1:12" ht="13.8" thickBot="1">
      <c r="A30" s="110">
        <v>201.7</v>
      </c>
      <c r="B30" s="111" t="s">
        <v>55</v>
      </c>
      <c r="C30" s="112"/>
      <c r="D30" s="112"/>
      <c r="E30" s="112"/>
      <c r="F30" s="112"/>
      <c r="G30" s="112"/>
      <c r="H30" s="112"/>
      <c r="I30" s="263"/>
      <c r="J30" s="554" t="s">
        <v>9</v>
      </c>
      <c r="K30" s="555"/>
      <c r="L30" s="113"/>
    </row>
    <row r="31" spans="1:12">
      <c r="A31" s="106"/>
      <c r="B31" s="107"/>
      <c r="C31" s="107"/>
      <c r="D31" s="107"/>
      <c r="E31" s="107"/>
      <c r="F31" s="107"/>
      <c r="G31" s="107"/>
      <c r="H31" s="107"/>
      <c r="I31" s="107"/>
      <c r="J31" s="107"/>
      <c r="K31" s="107"/>
      <c r="L31" s="108"/>
    </row>
    <row r="32" spans="1:12">
      <c r="A32" s="114" t="s">
        <v>56</v>
      </c>
      <c r="B32" s="115"/>
      <c r="C32" s="115"/>
      <c r="D32" s="115"/>
      <c r="E32" s="115"/>
      <c r="F32" s="115"/>
      <c r="G32" s="115"/>
      <c r="H32" s="115"/>
      <c r="I32" s="115"/>
      <c r="J32" s="115"/>
      <c r="K32" s="115"/>
      <c r="L32" s="116"/>
    </row>
    <row r="33" spans="1:12" s="119" customFormat="1" ht="3.75" customHeight="1" thickBot="1">
      <c r="A33" s="117"/>
      <c r="B33" s="107"/>
      <c r="C33" s="107"/>
      <c r="D33" s="107"/>
      <c r="E33" s="107"/>
      <c r="F33" s="107"/>
      <c r="G33" s="118"/>
      <c r="H33" s="118"/>
      <c r="I33" s="107"/>
      <c r="J33" s="107"/>
      <c r="K33" s="107"/>
      <c r="L33" s="108"/>
    </row>
    <row r="34" spans="1:12" s="122" customFormat="1" ht="12">
      <c r="A34" s="559" t="s">
        <v>52</v>
      </c>
      <c r="B34" s="560"/>
      <c r="C34" s="560"/>
      <c r="D34" s="560"/>
      <c r="E34" s="560"/>
      <c r="F34" s="561"/>
      <c r="G34" s="562" t="s">
        <v>57</v>
      </c>
      <c r="H34" s="563"/>
      <c r="I34" s="120" t="s">
        <v>58</v>
      </c>
      <c r="J34" s="564" t="s">
        <v>59</v>
      </c>
      <c r="K34" s="561"/>
      <c r="L34" s="121" t="s">
        <v>60</v>
      </c>
    </row>
    <row r="35" spans="1:12" s="122" customFormat="1" ht="11.4">
      <c r="A35" s="565" t="s">
        <v>61</v>
      </c>
      <c r="B35" s="566"/>
      <c r="C35" s="566"/>
      <c r="D35" s="566"/>
      <c r="E35" s="566"/>
      <c r="F35" s="567"/>
      <c r="G35" s="568"/>
      <c r="H35" s="569"/>
      <c r="I35" s="123">
        <f>104865.36*1.0562</f>
        <v>110758.793232</v>
      </c>
      <c r="J35" s="570">
        <v>2.5</v>
      </c>
      <c r="K35" s="571"/>
      <c r="L35" s="124">
        <f>+I35/J35</f>
        <v>44303.517292799996</v>
      </c>
    </row>
    <row r="36" spans="1:12" s="122" customFormat="1" ht="12" customHeight="1">
      <c r="A36" s="565" t="s">
        <v>62</v>
      </c>
      <c r="B36" s="566"/>
      <c r="C36" s="566"/>
      <c r="D36" s="572"/>
      <c r="E36" s="572"/>
      <c r="F36" s="573"/>
      <c r="G36" s="125"/>
      <c r="H36" s="126"/>
      <c r="I36" s="123">
        <f>17127.7*1.0562</f>
        <v>18090.276740000001</v>
      </c>
      <c r="J36" s="570">
        <v>2.5</v>
      </c>
      <c r="K36" s="571"/>
      <c r="L36" s="124">
        <f t="shared" ref="L36:L37" si="0">+I36/J36</f>
        <v>7236.1106960000006</v>
      </c>
    </row>
    <row r="37" spans="1:12" s="122" customFormat="1" ht="12.75" customHeight="1">
      <c r="A37" s="565" t="s">
        <v>63</v>
      </c>
      <c r="B37" s="566"/>
      <c r="C37" s="566"/>
      <c r="D37" s="566"/>
      <c r="E37" s="566"/>
      <c r="F37" s="567"/>
      <c r="G37" s="568"/>
      <c r="H37" s="569"/>
      <c r="I37" s="123">
        <f>187282.66*1.0562</f>
        <v>197807.945492</v>
      </c>
      <c r="J37" s="570">
        <v>2.5</v>
      </c>
      <c r="K37" s="571"/>
      <c r="L37" s="124">
        <f t="shared" si="0"/>
        <v>79123.1781968</v>
      </c>
    </row>
    <row r="38" spans="1:12" s="122" customFormat="1" ht="11.4">
      <c r="A38" s="565" t="s">
        <v>64</v>
      </c>
      <c r="B38" s="566"/>
      <c r="C38" s="566"/>
      <c r="D38" s="566"/>
      <c r="E38" s="566"/>
      <c r="F38" s="566"/>
      <c r="G38" s="260"/>
      <c r="H38" s="252"/>
      <c r="I38" s="127"/>
      <c r="J38" s="574"/>
      <c r="K38" s="574"/>
      <c r="L38" s="124">
        <f>0.1*L76</f>
        <v>1117.7083333333333</v>
      </c>
    </row>
    <row r="39" spans="1:12" s="122" customFormat="1" ht="11.4">
      <c r="A39" s="128"/>
      <c r="B39" s="129"/>
      <c r="C39" s="129"/>
      <c r="D39" s="129"/>
      <c r="E39" s="129"/>
      <c r="F39" s="129"/>
      <c r="G39" s="125"/>
      <c r="H39" s="130"/>
      <c r="I39" s="131"/>
      <c r="J39" s="132"/>
      <c r="K39" s="132"/>
      <c r="L39" s="133"/>
    </row>
    <row r="40" spans="1:12" s="122" customFormat="1" ht="11.4">
      <c r="A40" s="128"/>
      <c r="B40" s="129"/>
      <c r="C40" s="129"/>
      <c r="D40" s="129"/>
      <c r="E40" s="129"/>
      <c r="F40" s="129"/>
      <c r="G40" s="125"/>
      <c r="H40" s="130"/>
      <c r="I40" s="131"/>
      <c r="J40" s="132"/>
      <c r="K40" s="132"/>
      <c r="L40" s="133"/>
    </row>
    <row r="41" spans="1:12" s="122" customFormat="1" ht="11.4">
      <c r="A41" s="128"/>
      <c r="B41" s="129"/>
      <c r="C41" s="129"/>
      <c r="D41" s="129"/>
      <c r="E41" s="129"/>
      <c r="F41" s="129"/>
      <c r="G41" s="125"/>
      <c r="H41" s="130"/>
      <c r="I41" s="131"/>
      <c r="J41" s="132"/>
      <c r="K41" s="132"/>
      <c r="L41" s="133"/>
    </row>
    <row r="42" spans="1:12" s="122" customFormat="1" ht="12" thickBot="1">
      <c r="A42" s="134"/>
      <c r="B42" s="269"/>
      <c r="C42" s="269"/>
      <c r="D42" s="269"/>
      <c r="E42" s="269"/>
      <c r="F42" s="269"/>
      <c r="G42" s="135"/>
      <c r="H42" s="136"/>
      <c r="I42" s="137"/>
      <c r="J42" s="138"/>
      <c r="K42" s="138"/>
      <c r="L42" s="139"/>
    </row>
    <row r="43" spans="1:12" s="122" customFormat="1" ht="12.6" thickBot="1">
      <c r="A43" s="580" t="s">
        <v>65</v>
      </c>
      <c r="B43" s="581"/>
      <c r="C43" s="581"/>
      <c r="D43" s="581"/>
      <c r="E43" s="581"/>
      <c r="F43" s="581"/>
      <c r="G43" s="581"/>
      <c r="H43" s="581"/>
      <c r="I43" s="581"/>
      <c r="J43" s="582"/>
      <c r="K43" s="583"/>
      <c r="L43" s="140">
        <f>SUM(L35:L42)</f>
        <v>131780.51451893334</v>
      </c>
    </row>
    <row r="44" spans="1:12" s="122" customFormat="1" ht="12">
      <c r="A44" s="141"/>
      <c r="B44" s="142"/>
      <c r="C44" s="142"/>
      <c r="D44" s="142"/>
      <c r="E44" s="142"/>
      <c r="F44" s="142"/>
      <c r="G44" s="142"/>
      <c r="H44" s="142"/>
      <c r="I44" s="142"/>
      <c r="J44" s="142"/>
      <c r="K44" s="142"/>
      <c r="L44" s="143"/>
    </row>
    <row r="45" spans="1:12">
      <c r="A45" s="144" t="s">
        <v>66</v>
      </c>
      <c r="B45" s="145"/>
      <c r="C45" s="145"/>
      <c r="D45" s="145"/>
      <c r="E45" s="145"/>
      <c r="F45" s="145"/>
      <c r="G45" s="145"/>
      <c r="H45" s="145"/>
      <c r="I45" s="145"/>
      <c r="J45" s="145"/>
      <c r="K45" s="145"/>
      <c r="L45" s="146"/>
    </row>
    <row r="46" spans="1:12" s="122" customFormat="1" ht="3.75" customHeight="1" thickBot="1">
      <c r="A46" s="147"/>
      <c r="B46" s="148"/>
      <c r="C46" s="148"/>
      <c r="D46" s="148"/>
      <c r="E46" s="148"/>
      <c r="F46" s="148"/>
      <c r="G46" s="148"/>
      <c r="H46" s="142"/>
      <c r="I46" s="142"/>
      <c r="J46" s="142"/>
      <c r="K46" s="142"/>
      <c r="L46" s="143"/>
    </row>
    <row r="47" spans="1:12" s="122" customFormat="1" ht="12">
      <c r="A47" s="559" t="s">
        <v>52</v>
      </c>
      <c r="B47" s="560"/>
      <c r="C47" s="560"/>
      <c r="D47" s="560"/>
      <c r="E47" s="560"/>
      <c r="F47" s="560"/>
      <c r="G47" s="561"/>
      <c r="H47" s="255" t="s">
        <v>54</v>
      </c>
      <c r="I47" s="120" t="s">
        <v>4</v>
      </c>
      <c r="J47" s="564" t="s">
        <v>67</v>
      </c>
      <c r="K47" s="561"/>
      <c r="L47" s="121" t="s">
        <v>60</v>
      </c>
    </row>
    <row r="48" spans="1:12" s="122" customFormat="1" ht="11.4">
      <c r="A48" s="149" t="s">
        <v>68</v>
      </c>
      <c r="B48" s="150"/>
      <c r="C48" s="150"/>
      <c r="D48" s="150"/>
      <c r="E48" s="150"/>
      <c r="F48" s="150"/>
      <c r="G48" s="151"/>
      <c r="H48" s="152" t="s">
        <v>69</v>
      </c>
      <c r="I48" s="153">
        <v>1.4</v>
      </c>
      <c r="J48" s="584">
        <v>2500</v>
      </c>
      <c r="K48" s="585">
        <v>0</v>
      </c>
      <c r="L48" s="154">
        <f>+I48*J48</f>
        <v>3500</v>
      </c>
    </row>
    <row r="49" spans="1:12" s="122" customFormat="1" ht="11.4">
      <c r="A49" s="149"/>
      <c r="B49" s="155"/>
      <c r="C49" s="155"/>
      <c r="D49" s="155"/>
      <c r="E49" s="155"/>
      <c r="F49" s="150"/>
      <c r="G49" s="156"/>
      <c r="H49" s="152"/>
      <c r="I49" s="153"/>
      <c r="J49" s="256"/>
      <c r="K49" s="257"/>
      <c r="L49" s="157"/>
    </row>
    <row r="50" spans="1:12" s="122" customFormat="1" ht="11.4">
      <c r="A50" s="149"/>
      <c r="B50" s="155"/>
      <c r="C50" s="155"/>
      <c r="D50" s="155"/>
      <c r="E50" s="155"/>
      <c r="F50" s="150"/>
      <c r="G50" s="156"/>
      <c r="H50" s="152"/>
      <c r="I50" s="153"/>
      <c r="J50" s="256"/>
      <c r="K50" s="257"/>
      <c r="L50" s="157"/>
    </row>
    <row r="51" spans="1:12" s="122" customFormat="1" ht="11.4">
      <c r="A51" s="149"/>
      <c r="B51" s="155"/>
      <c r="C51" s="155"/>
      <c r="D51" s="155"/>
      <c r="E51" s="155"/>
      <c r="F51" s="150"/>
      <c r="G51" s="156"/>
      <c r="H51" s="152"/>
      <c r="I51" s="153"/>
      <c r="J51" s="256"/>
      <c r="K51" s="257"/>
      <c r="L51" s="157"/>
    </row>
    <row r="52" spans="1:12" s="122" customFormat="1" ht="11.4">
      <c r="A52" s="149"/>
      <c r="B52" s="155"/>
      <c r="C52" s="155"/>
      <c r="D52" s="155"/>
      <c r="E52" s="155"/>
      <c r="F52" s="150"/>
      <c r="G52" s="156"/>
      <c r="H52" s="152"/>
      <c r="I52" s="153"/>
      <c r="J52" s="256"/>
      <c r="K52" s="257"/>
      <c r="L52" s="157"/>
    </row>
    <row r="53" spans="1:12" s="122" customFormat="1" ht="11.4">
      <c r="A53" s="149"/>
      <c r="B53" s="155"/>
      <c r="C53" s="155"/>
      <c r="D53" s="155"/>
      <c r="E53" s="155"/>
      <c r="F53" s="150"/>
      <c r="G53" s="156"/>
      <c r="H53" s="152"/>
      <c r="I53" s="153"/>
      <c r="J53" s="256"/>
      <c r="K53" s="257"/>
      <c r="L53" s="157"/>
    </row>
    <row r="54" spans="1:12" s="122" customFormat="1" ht="11.4">
      <c r="A54" s="149"/>
      <c r="B54" s="155"/>
      <c r="C54" s="155"/>
      <c r="D54" s="155"/>
      <c r="E54" s="155"/>
      <c r="F54" s="150"/>
      <c r="G54" s="156"/>
      <c r="H54" s="152"/>
      <c r="I54" s="153"/>
      <c r="J54" s="256"/>
      <c r="K54" s="257"/>
      <c r="L54" s="157"/>
    </row>
    <row r="55" spans="1:12" s="122" customFormat="1" ht="11.4">
      <c r="A55" s="149"/>
      <c r="B55" s="155"/>
      <c r="C55" s="155"/>
      <c r="D55" s="155"/>
      <c r="E55" s="155"/>
      <c r="F55" s="150"/>
      <c r="G55" s="156"/>
      <c r="H55" s="152"/>
      <c r="I55" s="153"/>
      <c r="J55" s="256"/>
      <c r="K55" s="257"/>
      <c r="L55" s="157"/>
    </row>
    <row r="56" spans="1:12" s="122" customFormat="1" ht="11.4">
      <c r="A56" s="149"/>
      <c r="B56" s="155"/>
      <c r="C56" s="155"/>
      <c r="D56" s="155"/>
      <c r="E56" s="155"/>
      <c r="F56" s="150"/>
      <c r="G56" s="156"/>
      <c r="H56" s="152"/>
      <c r="I56" s="153"/>
      <c r="J56" s="256"/>
      <c r="K56" s="257"/>
      <c r="L56" s="157"/>
    </row>
    <row r="57" spans="1:12" s="122" customFormat="1" ht="11.4">
      <c r="A57" s="149"/>
      <c r="B57" s="155"/>
      <c r="C57" s="155"/>
      <c r="D57" s="155"/>
      <c r="E57" s="155"/>
      <c r="F57" s="150"/>
      <c r="G57" s="156"/>
      <c r="H57" s="152"/>
      <c r="I57" s="153"/>
      <c r="J57" s="256"/>
      <c r="K57" s="257"/>
      <c r="L57" s="157"/>
    </row>
    <row r="58" spans="1:12" s="122" customFormat="1" ht="11.4">
      <c r="A58" s="149"/>
      <c r="B58" s="155"/>
      <c r="C58" s="155"/>
      <c r="D58" s="155"/>
      <c r="E58" s="155"/>
      <c r="F58" s="150"/>
      <c r="G58" s="156"/>
      <c r="H58" s="152"/>
      <c r="I58" s="153"/>
      <c r="J58" s="256"/>
      <c r="K58" s="257"/>
      <c r="L58" s="157"/>
    </row>
    <row r="59" spans="1:12" s="122" customFormat="1" ht="11.4">
      <c r="A59" s="149"/>
      <c r="B59" s="155"/>
      <c r="C59" s="155"/>
      <c r="D59" s="155"/>
      <c r="E59" s="155"/>
      <c r="F59" s="150"/>
      <c r="G59" s="156"/>
      <c r="H59" s="152"/>
      <c r="I59" s="153"/>
      <c r="J59" s="256"/>
      <c r="K59" s="257"/>
      <c r="L59" s="157"/>
    </row>
    <row r="60" spans="1:12" s="122" customFormat="1" ht="11.4">
      <c r="A60" s="149"/>
      <c r="B60" s="155"/>
      <c r="C60" s="155"/>
      <c r="D60" s="155"/>
      <c r="E60" s="155"/>
      <c r="F60" s="150"/>
      <c r="G60" s="156"/>
      <c r="H60" s="152"/>
      <c r="I60" s="153"/>
      <c r="J60" s="256"/>
      <c r="K60" s="257"/>
      <c r="L60" s="157"/>
    </row>
    <row r="61" spans="1:12" s="122" customFormat="1" ht="15.75" customHeight="1" thickBot="1">
      <c r="A61" s="158"/>
      <c r="B61" s="159"/>
      <c r="C61" s="159"/>
      <c r="D61" s="159"/>
      <c r="E61" s="159"/>
      <c r="F61" s="160"/>
      <c r="G61" s="161"/>
      <c r="H61" s="162"/>
      <c r="I61" s="163"/>
      <c r="J61" s="584"/>
      <c r="K61" s="585"/>
      <c r="L61" s="164"/>
    </row>
    <row r="62" spans="1:12" s="122" customFormat="1" ht="12.6" thickBot="1">
      <c r="A62" s="580" t="s">
        <v>65</v>
      </c>
      <c r="B62" s="581"/>
      <c r="C62" s="581"/>
      <c r="D62" s="581"/>
      <c r="E62" s="581"/>
      <c r="F62" s="581"/>
      <c r="G62" s="581"/>
      <c r="H62" s="581"/>
      <c r="I62" s="581"/>
      <c r="J62" s="581"/>
      <c r="K62" s="586"/>
      <c r="L62" s="140">
        <f>SUM(L48:L61)</f>
        <v>3500</v>
      </c>
    </row>
    <row r="63" spans="1:12" s="122" customFormat="1" ht="11.4">
      <c r="A63" s="165"/>
      <c r="B63" s="142"/>
      <c r="C63" s="142"/>
      <c r="D63" s="142"/>
      <c r="E63" s="142"/>
      <c r="F63" s="142"/>
      <c r="G63" s="142"/>
      <c r="H63" s="142"/>
      <c r="I63" s="142"/>
      <c r="J63" s="142"/>
      <c r="K63" s="142"/>
      <c r="L63" s="143"/>
    </row>
    <row r="64" spans="1:12" s="122" customFormat="1">
      <c r="A64" s="144" t="s">
        <v>70</v>
      </c>
      <c r="B64" s="166"/>
      <c r="C64" s="166"/>
      <c r="D64" s="166"/>
      <c r="E64" s="166"/>
      <c r="F64" s="166"/>
      <c r="G64" s="166"/>
      <c r="H64" s="166"/>
      <c r="I64" s="166"/>
      <c r="J64" s="166"/>
      <c r="K64" s="166"/>
      <c r="L64" s="167"/>
    </row>
    <row r="65" spans="1:12" s="122" customFormat="1" ht="3.75" customHeight="1" thickBot="1">
      <c r="A65" s="165"/>
      <c r="B65" s="142"/>
      <c r="C65" s="142"/>
      <c r="D65" s="142"/>
      <c r="E65" s="142"/>
      <c r="F65" s="142"/>
      <c r="G65" s="142"/>
      <c r="H65" s="142"/>
      <c r="I65" s="142"/>
      <c r="J65" s="142"/>
      <c r="K65" s="142"/>
      <c r="L65" s="143"/>
    </row>
    <row r="66" spans="1:12" s="122" customFormat="1" ht="36" customHeight="1">
      <c r="A66" s="575" t="s">
        <v>71</v>
      </c>
      <c r="B66" s="576"/>
      <c r="C66" s="576"/>
      <c r="D66" s="576"/>
      <c r="E66" s="577"/>
      <c r="F66" s="168" t="s">
        <v>54</v>
      </c>
      <c r="G66" s="169" t="s">
        <v>72</v>
      </c>
      <c r="H66" s="170" t="s">
        <v>73</v>
      </c>
      <c r="I66" s="169" t="s">
        <v>74</v>
      </c>
      <c r="J66" s="587" t="s">
        <v>75</v>
      </c>
      <c r="K66" s="577"/>
      <c r="L66" s="171" t="s">
        <v>60</v>
      </c>
    </row>
    <row r="67" spans="1:12" s="122" customFormat="1" ht="11.4">
      <c r="A67" s="149" t="s">
        <v>76</v>
      </c>
      <c r="B67" s="252"/>
      <c r="C67" s="252"/>
      <c r="D67" s="252"/>
      <c r="E67" s="252"/>
      <c r="F67" s="172" t="s">
        <v>77</v>
      </c>
      <c r="G67" s="245">
        <v>1.4</v>
      </c>
      <c r="H67" s="166">
        <v>15</v>
      </c>
      <c r="I67" s="174">
        <f>+G67*H67</f>
        <v>21</v>
      </c>
      <c r="J67" s="584">
        <f>1271*1.0562</f>
        <v>1342.4302</v>
      </c>
      <c r="K67" s="585">
        <v>0</v>
      </c>
      <c r="L67" s="175">
        <f>+I67*J67</f>
        <v>28191.034200000002</v>
      </c>
    </row>
    <row r="68" spans="1:12" s="122" customFormat="1" ht="12" thickBot="1">
      <c r="A68" s="176"/>
      <c r="B68" s="136"/>
      <c r="C68" s="136"/>
      <c r="D68" s="136"/>
      <c r="E68" s="136"/>
      <c r="F68" s="177"/>
      <c r="G68" s="178"/>
      <c r="H68" s="148"/>
      <c r="I68" s="178"/>
      <c r="J68" s="588"/>
      <c r="K68" s="589"/>
      <c r="L68" s="179"/>
    </row>
    <row r="69" spans="1:12" s="122" customFormat="1" ht="12.6" thickBot="1">
      <c r="A69" s="590" t="s">
        <v>65</v>
      </c>
      <c r="B69" s="582"/>
      <c r="C69" s="582"/>
      <c r="D69" s="582"/>
      <c r="E69" s="582"/>
      <c r="F69" s="582"/>
      <c r="G69" s="582"/>
      <c r="H69" s="582"/>
      <c r="I69" s="582"/>
      <c r="J69" s="582"/>
      <c r="K69" s="583"/>
      <c r="L69" s="180">
        <f>SUM(L67:L68)</f>
        <v>28191.034200000002</v>
      </c>
    </row>
    <row r="70" spans="1:12" s="122" customFormat="1" ht="11.4">
      <c r="A70" s="165"/>
      <c r="B70" s="142"/>
      <c r="C70" s="142"/>
      <c r="D70" s="142"/>
      <c r="E70" s="142"/>
      <c r="F70" s="142"/>
      <c r="G70" s="142"/>
      <c r="H70" s="142"/>
      <c r="I70" s="142"/>
      <c r="J70" s="142"/>
      <c r="K70" s="142"/>
      <c r="L70" s="143"/>
    </row>
    <row r="71" spans="1:12">
      <c r="A71" s="144" t="s">
        <v>78</v>
      </c>
      <c r="B71" s="145"/>
      <c r="C71" s="145"/>
      <c r="D71" s="145"/>
      <c r="E71" s="145"/>
      <c r="F71" s="145"/>
      <c r="G71" s="145"/>
      <c r="H71" s="145"/>
      <c r="I71" s="145"/>
      <c r="J71" s="145"/>
      <c r="K71" s="145"/>
      <c r="L71" s="146"/>
    </row>
    <row r="72" spans="1:12" s="122" customFormat="1" ht="3.75" customHeight="1" thickBot="1">
      <c r="A72" s="165"/>
      <c r="B72" s="142"/>
      <c r="C72" s="142"/>
      <c r="D72" s="142"/>
      <c r="E72" s="142"/>
      <c r="F72" s="142"/>
      <c r="G72" s="142"/>
      <c r="H72" s="142"/>
      <c r="I72" s="142"/>
      <c r="J72" s="142"/>
      <c r="K72" s="142"/>
      <c r="L72" s="143"/>
    </row>
    <row r="73" spans="1:12" s="122" customFormat="1" ht="25.5" customHeight="1">
      <c r="A73" s="575" t="s">
        <v>52</v>
      </c>
      <c r="B73" s="576"/>
      <c r="C73" s="576"/>
      <c r="D73" s="576"/>
      <c r="E73" s="576"/>
      <c r="F73" s="577"/>
      <c r="G73" s="181" t="s">
        <v>79</v>
      </c>
      <c r="H73" s="170" t="s">
        <v>80</v>
      </c>
      <c r="I73" s="169" t="s">
        <v>81</v>
      </c>
      <c r="J73" s="578" t="s">
        <v>59</v>
      </c>
      <c r="K73" s="579"/>
      <c r="L73" s="182" t="s">
        <v>60</v>
      </c>
    </row>
    <row r="74" spans="1:12" s="122" customFormat="1" ht="11.4">
      <c r="A74" s="149" t="s">
        <v>82</v>
      </c>
      <c r="B74" s="150"/>
      <c r="C74" s="150"/>
      <c r="D74" s="150"/>
      <c r="E74" s="150"/>
      <c r="F74" s="151"/>
      <c r="G74" s="127">
        <f>67665.4*1.1001</f>
        <v>74438.706539999999</v>
      </c>
      <c r="H74" s="183">
        <v>1.85</v>
      </c>
      <c r="I74" s="127">
        <v>166500</v>
      </c>
      <c r="J74" s="591">
        <v>24</v>
      </c>
      <c r="K74" s="592"/>
      <c r="L74" s="124">
        <v>6937.5</v>
      </c>
    </row>
    <row r="75" spans="1:12" s="122" customFormat="1" ht="12" thickBot="1">
      <c r="A75" s="149" t="s">
        <v>83</v>
      </c>
      <c r="B75" s="184"/>
      <c r="C75" s="184"/>
      <c r="D75" s="184"/>
      <c r="E75" s="184"/>
      <c r="F75" s="151"/>
      <c r="G75" s="127">
        <f>57668.24*1.101</f>
        <v>63492.732239999998</v>
      </c>
      <c r="H75" s="183">
        <v>1.85</v>
      </c>
      <c r="I75" s="127">
        <v>101750</v>
      </c>
      <c r="J75" s="588">
        <v>24</v>
      </c>
      <c r="K75" s="589"/>
      <c r="L75" s="185">
        <v>4239.583333333333</v>
      </c>
    </row>
    <row r="76" spans="1:12" s="122" customFormat="1" ht="12.6" thickBot="1">
      <c r="A76" s="580" t="s">
        <v>65</v>
      </c>
      <c r="B76" s="581"/>
      <c r="C76" s="581"/>
      <c r="D76" s="581"/>
      <c r="E76" s="581"/>
      <c r="F76" s="581"/>
      <c r="G76" s="581"/>
      <c r="H76" s="581"/>
      <c r="I76" s="581"/>
      <c r="J76" s="581"/>
      <c r="K76" s="586"/>
      <c r="L76" s="140">
        <v>11177.083333333332</v>
      </c>
    </row>
    <row r="77" spans="1:12" s="122" customFormat="1" ht="8.25" customHeight="1" thickBot="1">
      <c r="A77" s="165"/>
      <c r="B77" s="142"/>
      <c r="C77" s="142"/>
      <c r="D77" s="142"/>
      <c r="E77" s="142"/>
      <c r="F77" s="142"/>
      <c r="G77" s="142"/>
      <c r="H77" s="142"/>
      <c r="I77" s="142"/>
      <c r="J77" s="142"/>
      <c r="K77" s="142"/>
      <c r="L77" s="143"/>
    </row>
    <row r="78" spans="1:12" s="122" customFormat="1" ht="12.6" thickBot="1">
      <c r="A78" s="580" t="s">
        <v>84</v>
      </c>
      <c r="B78" s="581"/>
      <c r="C78" s="581"/>
      <c r="D78" s="581"/>
      <c r="E78" s="581"/>
      <c r="F78" s="581"/>
      <c r="G78" s="581"/>
      <c r="H78" s="581"/>
      <c r="I78" s="581"/>
      <c r="J78" s="581"/>
      <c r="K78" s="586"/>
      <c r="L78" s="140">
        <f>+L43+L62+L69+L76</f>
        <v>174648.63205226668</v>
      </c>
    </row>
    <row r="79" spans="1:12" s="122" customFormat="1" ht="9" customHeight="1">
      <c r="A79" s="165"/>
      <c r="B79" s="142"/>
      <c r="C79" s="142"/>
      <c r="D79" s="142"/>
      <c r="E79" s="142"/>
      <c r="F79" s="142"/>
      <c r="G79" s="142"/>
      <c r="H79" s="142"/>
      <c r="I79" s="142"/>
      <c r="J79" s="142"/>
      <c r="K79" s="142"/>
      <c r="L79" s="143"/>
    </row>
    <row r="80" spans="1:12">
      <c r="A80" s="144" t="s">
        <v>85</v>
      </c>
      <c r="B80" s="145"/>
      <c r="C80" s="145"/>
      <c r="D80" s="145"/>
      <c r="E80" s="145"/>
      <c r="F80" s="145"/>
      <c r="G80" s="145"/>
      <c r="H80" s="145"/>
      <c r="I80" s="145"/>
      <c r="J80" s="145"/>
      <c r="K80" s="145"/>
      <c r="L80" s="146"/>
    </row>
    <row r="81" spans="1:12" s="122" customFormat="1" ht="3.75" customHeight="1" thickBot="1">
      <c r="A81" s="165"/>
      <c r="B81" s="142"/>
      <c r="C81" s="142"/>
      <c r="D81" s="142"/>
      <c r="E81" s="142"/>
      <c r="F81" s="142"/>
      <c r="G81" s="142"/>
      <c r="H81" s="142"/>
      <c r="I81" s="142"/>
      <c r="J81" s="142"/>
      <c r="K81" s="142"/>
      <c r="L81" s="143"/>
    </row>
    <row r="82" spans="1:12" s="122" customFormat="1" ht="12">
      <c r="A82" s="559" t="s">
        <v>52</v>
      </c>
      <c r="B82" s="560"/>
      <c r="C82" s="560"/>
      <c r="D82" s="560"/>
      <c r="E82" s="560"/>
      <c r="F82" s="560"/>
      <c r="G82" s="253"/>
      <c r="H82" s="254"/>
      <c r="I82" s="186" t="s">
        <v>86</v>
      </c>
      <c r="J82" s="593" t="s">
        <v>87</v>
      </c>
      <c r="K82" s="594"/>
      <c r="L82" s="187"/>
    </row>
    <row r="83" spans="1:12" s="122" customFormat="1" ht="11.4">
      <c r="A83" s="605" t="s">
        <v>88</v>
      </c>
      <c r="B83" s="606"/>
      <c r="C83" s="606"/>
      <c r="D83" s="606"/>
      <c r="E83" s="606"/>
      <c r="F83" s="606"/>
      <c r="G83" s="188"/>
      <c r="H83" s="189"/>
      <c r="I83" s="190">
        <v>0.2</v>
      </c>
      <c r="J83" s="607">
        <f>+$L$78*I83</f>
        <v>34929.726410453339</v>
      </c>
      <c r="K83" s="608"/>
      <c r="L83" s="191"/>
    </row>
    <row r="84" spans="1:12" s="122" customFormat="1" ht="11.4">
      <c r="A84" s="192" t="s">
        <v>89</v>
      </c>
      <c r="B84" s="130"/>
      <c r="C84" s="130"/>
      <c r="D84" s="130"/>
      <c r="E84" s="130"/>
      <c r="F84" s="130"/>
      <c r="G84" s="188"/>
      <c r="H84" s="189"/>
      <c r="I84" s="193">
        <v>0.05</v>
      </c>
      <c r="J84" s="607">
        <f t="shared" ref="J84:J85" si="1">+$L$78*I84</f>
        <v>8732.4316026133347</v>
      </c>
      <c r="K84" s="608"/>
      <c r="L84" s="191"/>
    </row>
    <row r="85" spans="1:12" s="122" customFormat="1" ht="12" thickBot="1">
      <c r="A85" s="176" t="s">
        <v>23</v>
      </c>
      <c r="B85" s="136"/>
      <c r="C85" s="136"/>
      <c r="D85" s="136"/>
      <c r="E85" s="136"/>
      <c r="F85" s="136"/>
      <c r="G85" s="194"/>
      <c r="H85" s="195"/>
      <c r="I85" s="193">
        <v>0.05</v>
      </c>
      <c r="J85" s="607">
        <f t="shared" si="1"/>
        <v>8732.4316026133347</v>
      </c>
      <c r="K85" s="608"/>
      <c r="L85" s="191"/>
    </row>
    <row r="86" spans="1:12" s="122" customFormat="1" ht="12.6" thickBot="1">
      <c r="A86" s="580" t="s">
        <v>65</v>
      </c>
      <c r="B86" s="581"/>
      <c r="C86" s="581"/>
      <c r="D86" s="581"/>
      <c r="E86" s="581"/>
      <c r="F86" s="581"/>
      <c r="G86" s="581"/>
      <c r="H86" s="581"/>
      <c r="I86" s="581"/>
      <c r="J86" s="581"/>
      <c r="K86" s="586"/>
      <c r="L86" s="140">
        <f>SUM(J83:K85)</f>
        <v>52394.589615680001</v>
      </c>
    </row>
    <row r="87" spans="1:12" s="122" customFormat="1" ht="7.5" customHeight="1" thickBot="1">
      <c r="A87" s="165"/>
      <c r="B87" s="142"/>
      <c r="C87" s="142"/>
      <c r="D87" s="142"/>
      <c r="E87" s="142"/>
      <c r="F87" s="142"/>
      <c r="G87" s="142"/>
      <c r="H87" s="142"/>
      <c r="I87" s="142"/>
      <c r="J87" s="142"/>
      <c r="K87" s="142"/>
      <c r="L87" s="143"/>
    </row>
    <row r="88" spans="1:12" s="122" customFormat="1" ht="12.6" thickBot="1">
      <c r="A88" s="580" t="s">
        <v>90</v>
      </c>
      <c r="B88" s="581"/>
      <c r="C88" s="581"/>
      <c r="D88" s="581"/>
      <c r="E88" s="581"/>
      <c r="F88" s="581"/>
      <c r="G88" s="581"/>
      <c r="H88" s="581"/>
      <c r="I88" s="581"/>
      <c r="J88" s="581"/>
      <c r="K88" s="586"/>
      <c r="L88" s="140">
        <f>+L78+L86</f>
        <v>227043.22166794667</v>
      </c>
    </row>
    <row r="89" spans="1:12">
      <c r="A89" s="76"/>
      <c r="B89" s="77"/>
      <c r="C89" s="77"/>
      <c r="D89" s="77"/>
      <c r="E89" s="77"/>
      <c r="F89" s="77"/>
      <c r="G89" s="77"/>
      <c r="H89" s="77"/>
      <c r="I89" s="77"/>
      <c r="J89" s="77"/>
      <c r="K89" s="77"/>
      <c r="L89" s="78"/>
    </row>
    <row r="90" spans="1:12">
      <c r="A90" s="105"/>
      <c r="B90" s="45"/>
      <c r="C90" s="45"/>
      <c r="D90" s="45"/>
      <c r="E90" s="45"/>
      <c r="F90" s="45"/>
      <c r="G90" s="45"/>
      <c r="H90" s="45"/>
      <c r="I90" s="45"/>
      <c r="J90" s="45"/>
      <c r="K90" s="45"/>
      <c r="L90" s="84"/>
    </row>
    <row r="91" spans="1:12">
      <c r="A91" s="105"/>
      <c r="B91" s="45"/>
      <c r="C91" s="45"/>
      <c r="D91" s="45"/>
      <c r="E91" s="45"/>
      <c r="F91" s="45"/>
      <c r="G91" s="45"/>
      <c r="H91" s="45"/>
      <c r="I91" s="45"/>
      <c r="J91" s="45"/>
      <c r="K91" s="45"/>
      <c r="L91" s="84"/>
    </row>
    <row r="92" spans="1:12">
      <c r="A92" s="105"/>
      <c r="B92" s="45"/>
      <c r="C92" s="45"/>
      <c r="D92" s="45"/>
      <c r="E92" s="45"/>
      <c r="F92" s="45"/>
      <c r="G92" s="45"/>
      <c r="H92" s="45"/>
      <c r="I92" s="45"/>
      <c r="J92" s="45"/>
      <c r="K92" s="45"/>
      <c r="L92" s="84"/>
    </row>
    <row r="93" spans="1:12" s="122" customFormat="1" ht="11.4">
      <c r="A93" s="196"/>
      <c r="B93" s="197"/>
      <c r="C93" s="197"/>
      <c r="D93" s="198" t="s">
        <v>91</v>
      </c>
      <c r="E93" s="198"/>
      <c r="F93" s="198"/>
      <c r="G93" s="198"/>
      <c r="H93" s="198"/>
      <c r="I93" s="197"/>
      <c r="J93" s="197"/>
      <c r="K93" s="197"/>
      <c r="L93" s="199"/>
    </row>
    <row r="94" spans="1:12" s="122" customFormat="1" ht="11.4">
      <c r="A94" s="196"/>
      <c r="B94" s="197"/>
      <c r="C94" s="197"/>
      <c r="D94" s="197" t="s">
        <v>92</v>
      </c>
      <c r="E94" s="197"/>
      <c r="F94" s="197"/>
      <c r="G94" s="197"/>
      <c r="H94" s="197"/>
      <c r="I94" s="197"/>
      <c r="J94" s="197"/>
      <c r="K94" s="197"/>
      <c r="L94" s="199"/>
    </row>
    <row r="95" spans="1:12">
      <c r="A95" s="105"/>
      <c r="B95" s="45"/>
      <c r="C95" s="45"/>
      <c r="D95" s="45" t="s">
        <v>93</v>
      </c>
      <c r="E95" s="45"/>
      <c r="F95" s="45"/>
      <c r="G95" s="45"/>
      <c r="H95" s="45"/>
      <c r="I95" s="45"/>
      <c r="J95" s="45"/>
      <c r="K95" s="45"/>
      <c r="L95" s="84"/>
    </row>
    <row r="96" spans="1:12">
      <c r="A96" s="105"/>
      <c r="B96" s="45"/>
      <c r="C96" s="45"/>
      <c r="D96" s="45" t="s">
        <v>94</v>
      </c>
      <c r="E96" s="45"/>
      <c r="F96" s="45"/>
      <c r="G96" s="45"/>
      <c r="H96" s="45"/>
      <c r="I96" s="45"/>
      <c r="J96" s="45"/>
      <c r="K96" s="45"/>
      <c r="L96" s="84"/>
    </row>
    <row r="97" spans="1:12" ht="13.8" thickBot="1">
      <c r="A97" s="105"/>
      <c r="B97" s="45"/>
      <c r="C97" s="45"/>
      <c r="D97" s="45"/>
      <c r="E97" s="45" t="s">
        <v>95</v>
      </c>
      <c r="F97" s="45"/>
      <c r="G97" s="45"/>
      <c r="H97" s="45"/>
      <c r="I97" s="45"/>
      <c r="J97" s="45"/>
      <c r="K97" s="45"/>
      <c r="L97" s="84"/>
    </row>
    <row r="98" spans="1:12">
      <c r="A98" s="200" t="s">
        <v>96</v>
      </c>
      <c r="B98" s="201"/>
      <c r="C98" s="201"/>
      <c r="D98" s="201"/>
      <c r="E98" s="201"/>
      <c r="F98" s="201"/>
      <c r="G98" s="201"/>
      <c r="H98" s="201"/>
      <c r="I98" s="201"/>
      <c r="J98" s="201"/>
      <c r="K98" s="201"/>
      <c r="L98" s="202"/>
    </row>
    <row r="99" spans="1:12">
      <c r="A99" s="203"/>
      <c r="B99" s="204"/>
      <c r="C99" s="204"/>
      <c r="D99" s="204"/>
      <c r="E99" s="204"/>
      <c r="F99" s="204"/>
      <c r="G99" s="204"/>
      <c r="H99" s="204"/>
      <c r="I99" s="204"/>
      <c r="J99" s="204"/>
      <c r="K99" s="204"/>
      <c r="L99" s="205"/>
    </row>
    <row r="100" spans="1:12">
      <c r="A100" s="203"/>
      <c r="B100" s="204"/>
      <c r="C100" s="204"/>
      <c r="D100" s="204"/>
      <c r="E100" s="204"/>
      <c r="F100" s="204"/>
      <c r="G100" s="204"/>
      <c r="H100" s="204"/>
      <c r="I100" s="204"/>
      <c r="J100" s="204"/>
      <c r="K100" s="204"/>
      <c r="L100" s="205"/>
    </row>
    <row r="101" spans="1:12">
      <c r="A101" s="203"/>
      <c r="B101" s="204"/>
      <c r="C101" s="204"/>
      <c r="D101" s="204"/>
      <c r="E101" s="204"/>
      <c r="F101" s="204"/>
      <c r="G101" s="204"/>
      <c r="H101" s="204"/>
      <c r="I101" s="204"/>
      <c r="J101" s="204"/>
      <c r="K101" s="204"/>
      <c r="L101" s="205"/>
    </row>
    <row r="102" spans="1:12" ht="13.8" thickBot="1">
      <c r="A102" s="206"/>
      <c r="B102" s="207"/>
      <c r="C102" s="207"/>
      <c r="D102" s="207"/>
      <c r="E102" s="207"/>
      <c r="F102" s="207"/>
      <c r="G102" s="207"/>
      <c r="H102" s="207"/>
      <c r="I102" s="207"/>
      <c r="J102" s="207"/>
      <c r="K102" s="207"/>
      <c r="L102" s="208"/>
    </row>
    <row r="103" spans="1:12">
      <c r="A103" s="209"/>
      <c r="B103" s="210"/>
      <c r="C103" s="210"/>
      <c r="D103" s="210"/>
      <c r="E103" s="210"/>
      <c r="F103" s="210"/>
      <c r="G103" s="210"/>
      <c r="H103" s="210"/>
      <c r="I103" s="210"/>
      <c r="J103" s="210"/>
      <c r="K103" s="210"/>
      <c r="L103" s="211"/>
    </row>
    <row r="104" spans="1:12">
      <c r="A104" s="68" t="s">
        <v>97</v>
      </c>
      <c r="B104" s="70"/>
      <c r="C104" s="70"/>
      <c r="D104" s="70"/>
      <c r="E104" s="70"/>
      <c r="F104" s="70"/>
      <c r="G104" s="70"/>
      <c r="H104" s="70"/>
      <c r="I104" s="70"/>
      <c r="J104" s="70"/>
      <c r="K104" s="70"/>
      <c r="L104" s="73"/>
    </row>
    <row r="105" spans="1:12" ht="17.25" customHeight="1">
      <c r="A105" s="595" t="s">
        <v>98</v>
      </c>
      <c r="B105" s="596"/>
      <c r="C105" s="596"/>
      <c r="D105" s="596"/>
      <c r="E105" s="596"/>
      <c r="F105" s="596"/>
      <c r="G105" s="596"/>
      <c r="H105" s="596"/>
      <c r="I105" s="596"/>
      <c r="J105" s="596"/>
      <c r="K105" s="596"/>
      <c r="L105" s="597"/>
    </row>
    <row r="106" spans="1:12" ht="17.25" customHeight="1">
      <c r="A106" s="595"/>
      <c r="B106" s="596"/>
      <c r="C106" s="596"/>
      <c r="D106" s="596"/>
      <c r="E106" s="596"/>
      <c r="F106" s="596"/>
      <c r="G106" s="596"/>
      <c r="H106" s="596"/>
      <c r="I106" s="596"/>
      <c r="J106" s="596"/>
      <c r="K106" s="596"/>
      <c r="L106" s="597"/>
    </row>
    <row r="107" spans="1:12" ht="18.75" customHeight="1">
      <c r="A107" s="598" t="s">
        <v>99</v>
      </c>
      <c r="B107" s="599"/>
      <c r="C107" s="599"/>
      <c r="D107" s="599"/>
      <c r="E107" s="599"/>
      <c r="F107" s="599"/>
      <c r="G107" s="599"/>
      <c r="H107" s="599"/>
      <c r="I107" s="599"/>
      <c r="J107" s="599"/>
      <c r="K107" s="599"/>
      <c r="L107" s="600"/>
    </row>
    <row r="108" spans="1:12" ht="21.75" customHeight="1">
      <c r="A108" s="598"/>
      <c r="B108" s="599"/>
      <c r="C108" s="599"/>
      <c r="D108" s="599"/>
      <c r="E108" s="599"/>
      <c r="F108" s="599"/>
      <c r="G108" s="599"/>
      <c r="H108" s="599"/>
      <c r="I108" s="599"/>
      <c r="J108" s="599"/>
      <c r="K108" s="599"/>
      <c r="L108" s="600"/>
    </row>
    <row r="109" spans="1:12">
      <c r="A109" s="249"/>
      <c r="B109" s="250"/>
      <c r="C109" s="250"/>
      <c r="D109" s="250"/>
      <c r="E109" s="250"/>
      <c r="F109" s="250"/>
      <c r="G109" s="250"/>
      <c r="H109" s="250"/>
      <c r="I109" s="250"/>
      <c r="J109" s="250"/>
      <c r="K109" s="250"/>
      <c r="L109" s="251"/>
    </row>
    <row r="110" spans="1:12">
      <c r="A110" s="249"/>
      <c r="B110" s="250"/>
      <c r="C110" s="250"/>
      <c r="D110" s="250"/>
      <c r="E110" s="250"/>
      <c r="F110" s="250"/>
      <c r="G110" s="250"/>
      <c r="H110" s="250"/>
      <c r="I110" s="250"/>
      <c r="J110" s="250"/>
      <c r="K110" s="250"/>
      <c r="L110" s="251"/>
    </row>
    <row r="111" spans="1:12">
      <c r="A111" s="249"/>
      <c r="B111" s="250"/>
      <c r="C111" s="250"/>
      <c r="D111" s="250"/>
      <c r="E111" s="250"/>
      <c r="F111" s="250"/>
      <c r="G111" s="250"/>
      <c r="H111" s="250"/>
      <c r="I111" s="250"/>
      <c r="J111" s="250"/>
      <c r="K111" s="250"/>
      <c r="L111" s="251"/>
    </row>
    <row r="112" spans="1:12">
      <c r="A112" s="68"/>
      <c r="B112" s="70"/>
      <c r="C112" s="70"/>
      <c r="D112" s="70"/>
      <c r="E112" s="70"/>
      <c r="F112" s="70"/>
      <c r="G112" s="70"/>
      <c r="H112" s="70"/>
      <c r="I112" s="70"/>
      <c r="J112" s="70"/>
      <c r="K112" s="70"/>
      <c r="L112" s="73"/>
    </row>
    <row r="113" spans="1:12" s="122" customFormat="1" ht="11.4">
      <c r="A113" s="196"/>
      <c r="B113" s="197"/>
      <c r="C113" s="197"/>
      <c r="D113" s="197" t="s">
        <v>91</v>
      </c>
      <c r="E113" s="198"/>
      <c r="F113" s="197"/>
      <c r="G113" s="197"/>
      <c r="H113" s="197"/>
      <c r="I113" s="197"/>
      <c r="J113" s="197"/>
      <c r="K113" s="197"/>
      <c r="L113" s="199"/>
    </row>
    <row r="114" spans="1:12" s="122" customFormat="1" ht="11.4">
      <c r="A114" s="196"/>
      <c r="B114" s="197"/>
      <c r="C114" s="197"/>
      <c r="D114" s="212" t="s">
        <v>92</v>
      </c>
      <c r="E114" s="197"/>
      <c r="F114" s="212"/>
      <c r="G114" s="212"/>
      <c r="H114" s="212"/>
      <c r="I114" s="197"/>
      <c r="J114" s="197"/>
      <c r="K114" s="197"/>
      <c r="L114" s="199"/>
    </row>
    <row r="115" spans="1:12">
      <c r="A115" s="105"/>
      <c r="B115" s="45"/>
      <c r="C115" s="45"/>
      <c r="D115" s="213" t="s">
        <v>100</v>
      </c>
      <c r="E115" s="45"/>
      <c r="F115" s="213"/>
      <c r="G115" s="213"/>
      <c r="H115" s="213"/>
      <c r="I115" s="45"/>
      <c r="J115" s="45"/>
      <c r="K115" s="45"/>
      <c r="L115" s="84"/>
    </row>
    <row r="116" spans="1:12">
      <c r="A116" s="214"/>
      <c r="B116" s="70"/>
      <c r="C116" s="70"/>
      <c r="D116" s="45" t="s">
        <v>94</v>
      </c>
      <c r="E116" s="45"/>
      <c r="F116" s="45"/>
      <c r="G116" s="45"/>
      <c r="H116" s="45"/>
      <c r="I116" s="70"/>
      <c r="J116" s="70"/>
      <c r="K116" s="70"/>
      <c r="L116" s="73"/>
    </row>
    <row r="117" spans="1:12" ht="13.5" customHeight="1">
      <c r="A117" s="214"/>
      <c r="B117" s="70"/>
      <c r="C117" s="70"/>
      <c r="D117" s="70"/>
      <c r="E117" s="45"/>
      <c r="F117" s="45"/>
      <c r="G117" s="45"/>
      <c r="H117" s="45"/>
      <c r="I117" s="70"/>
      <c r="J117" s="70"/>
      <c r="K117" s="70"/>
      <c r="L117" s="73"/>
    </row>
    <row r="118" spans="1:12">
      <c r="A118" s="215" t="s">
        <v>101</v>
      </c>
      <c r="B118" s="216"/>
      <c r="C118" s="216"/>
      <c r="D118" s="45"/>
      <c r="E118" s="45"/>
      <c r="F118" s="45"/>
      <c r="G118" s="45"/>
      <c r="H118" s="601"/>
      <c r="I118" s="601"/>
      <c r="J118" s="601"/>
      <c r="K118" s="601"/>
      <c r="L118" s="602"/>
    </row>
    <row r="119" spans="1:12" ht="13.8" thickBot="1">
      <c r="A119" s="217" t="s">
        <v>102</v>
      </c>
      <c r="B119" s="218"/>
      <c r="C119" s="218"/>
      <c r="D119" s="219"/>
      <c r="E119" s="219"/>
      <c r="F119" s="219"/>
      <c r="G119" s="219"/>
      <c r="H119" s="603"/>
      <c r="I119" s="603"/>
      <c r="J119" s="603"/>
      <c r="K119" s="603"/>
      <c r="L119" s="604"/>
    </row>
  </sheetData>
  <mergeCells count="71">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A38:C38"/>
    <mergeCell ref="D38:F38"/>
    <mergeCell ref="J38:K38"/>
    <mergeCell ref="A73:F73"/>
    <mergeCell ref="J73:K73"/>
    <mergeCell ref="A43:K43"/>
    <mergeCell ref="A47:G47"/>
    <mergeCell ref="J47:K47"/>
    <mergeCell ref="J48:K48"/>
    <mergeCell ref="J61:K61"/>
    <mergeCell ref="A62:K62"/>
    <mergeCell ref="A66:E66"/>
    <mergeCell ref="J66:K66"/>
    <mergeCell ref="J67:K67"/>
    <mergeCell ref="J68:K68"/>
    <mergeCell ref="A69:K69"/>
    <mergeCell ref="A36:C36"/>
    <mergeCell ref="D36:F36"/>
    <mergeCell ref="J36:K36"/>
    <mergeCell ref="A37:C37"/>
    <mergeCell ref="D37:F37"/>
    <mergeCell ref="G37:H37"/>
    <mergeCell ref="J37:K37"/>
    <mergeCell ref="A34:F34"/>
    <mergeCell ref="G34:H34"/>
    <mergeCell ref="J34:K34"/>
    <mergeCell ref="A35:C35"/>
    <mergeCell ref="D35:F35"/>
    <mergeCell ref="G35:H35"/>
    <mergeCell ref="J35:K35"/>
    <mergeCell ref="E25:F25"/>
    <mergeCell ref="B29:H29"/>
    <mergeCell ref="J29:K29"/>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E98A4-06F9-4CE1-A59A-FED8ED7B71A6}">
  <sheetPr>
    <tabColor rgb="FFFFFF00"/>
  </sheetPr>
  <dimension ref="A1:L119"/>
  <sheetViews>
    <sheetView topLeftCell="A61" zoomScale="80" zoomScaleNormal="80" workbookViewId="0">
      <selection activeCell="M16" sqref="M16"/>
    </sheetView>
  </sheetViews>
  <sheetFormatPr baseColWidth="10" defaultColWidth="11.44140625" defaultRowHeight="13.2"/>
  <cols>
    <col min="1" max="1" width="24.88671875" style="85" customWidth="1"/>
    <col min="2" max="2" width="15.44140625" style="85" customWidth="1"/>
    <col min="3" max="3" width="7.33203125" style="85" customWidth="1"/>
    <col min="4" max="4" width="11.44140625" style="85"/>
    <col min="5" max="5" width="7.44140625" style="85" customWidth="1"/>
    <col min="6" max="6" width="9.5546875" style="85" customWidth="1"/>
    <col min="7" max="7" width="14" style="85" customWidth="1"/>
    <col min="8" max="8" width="16.33203125" style="85" customWidth="1"/>
    <col min="9" max="9" width="15.88671875" style="85" customWidth="1"/>
    <col min="10" max="10" width="11.6640625" style="85" customWidth="1"/>
    <col min="11" max="11" width="8.33203125" style="85" customWidth="1"/>
    <col min="12" max="12" width="16.5546875" style="85" customWidth="1"/>
    <col min="13" max="256" width="11.44140625" style="85"/>
    <col min="257" max="257" width="22.6640625" style="85" customWidth="1"/>
    <col min="258" max="258" width="15.44140625" style="85" customWidth="1"/>
    <col min="259" max="259" width="7.33203125" style="85" customWidth="1"/>
    <col min="260" max="260" width="11.44140625" style="85"/>
    <col min="261" max="261" width="5.6640625" style="85" customWidth="1"/>
    <col min="262" max="262" width="9.5546875" style="85" customWidth="1"/>
    <col min="263" max="263" width="14" style="85" customWidth="1"/>
    <col min="264" max="264" width="16.33203125" style="85" customWidth="1"/>
    <col min="265" max="265" width="15.88671875" style="85" customWidth="1"/>
    <col min="266" max="266" width="11.6640625" style="85" customWidth="1"/>
    <col min="267" max="267" width="8.33203125" style="85" customWidth="1"/>
    <col min="268" max="268" width="16.5546875" style="85" customWidth="1"/>
    <col min="269" max="512" width="11.44140625" style="85"/>
    <col min="513" max="513" width="22.6640625" style="85" customWidth="1"/>
    <col min="514" max="514" width="15.44140625" style="85" customWidth="1"/>
    <col min="515" max="515" width="7.33203125" style="85" customWidth="1"/>
    <col min="516" max="516" width="11.44140625" style="85"/>
    <col min="517" max="517" width="5.6640625" style="85" customWidth="1"/>
    <col min="518" max="518" width="9.5546875" style="85" customWidth="1"/>
    <col min="519" max="519" width="14" style="85" customWidth="1"/>
    <col min="520" max="520" width="16.33203125" style="85" customWidth="1"/>
    <col min="521" max="521" width="15.88671875" style="85" customWidth="1"/>
    <col min="522" max="522" width="11.6640625" style="85" customWidth="1"/>
    <col min="523" max="523" width="8.33203125" style="85" customWidth="1"/>
    <col min="524" max="524" width="16.5546875" style="85" customWidth="1"/>
    <col min="525" max="768" width="11.44140625" style="85"/>
    <col min="769" max="769" width="22.6640625" style="85" customWidth="1"/>
    <col min="770" max="770" width="15.44140625" style="85" customWidth="1"/>
    <col min="771" max="771" width="7.33203125" style="85" customWidth="1"/>
    <col min="772" max="772" width="11.44140625" style="85"/>
    <col min="773" max="773" width="5.6640625" style="85" customWidth="1"/>
    <col min="774" max="774" width="9.5546875" style="85" customWidth="1"/>
    <col min="775" max="775" width="14" style="85" customWidth="1"/>
    <col min="776" max="776" width="16.33203125" style="85" customWidth="1"/>
    <col min="777" max="777" width="15.88671875" style="85" customWidth="1"/>
    <col min="778" max="778" width="11.6640625" style="85" customWidth="1"/>
    <col min="779" max="779" width="8.33203125" style="85" customWidth="1"/>
    <col min="780" max="780" width="16.5546875" style="85" customWidth="1"/>
    <col min="781" max="1024" width="11.44140625" style="85"/>
    <col min="1025" max="1025" width="22.6640625" style="85" customWidth="1"/>
    <col min="1026" max="1026" width="15.44140625" style="85" customWidth="1"/>
    <col min="1027" max="1027" width="7.33203125" style="85" customWidth="1"/>
    <col min="1028" max="1028" width="11.44140625" style="85"/>
    <col min="1029" max="1029" width="5.6640625" style="85" customWidth="1"/>
    <col min="1030" max="1030" width="9.5546875" style="85" customWidth="1"/>
    <col min="1031" max="1031" width="14" style="85" customWidth="1"/>
    <col min="1032" max="1032" width="16.33203125" style="85" customWidth="1"/>
    <col min="1033" max="1033" width="15.88671875" style="85" customWidth="1"/>
    <col min="1034" max="1034" width="11.6640625" style="85" customWidth="1"/>
    <col min="1035" max="1035" width="8.33203125" style="85" customWidth="1"/>
    <col min="1036" max="1036" width="16.5546875" style="85" customWidth="1"/>
    <col min="1037" max="1280" width="11.44140625" style="85"/>
    <col min="1281" max="1281" width="22.6640625" style="85" customWidth="1"/>
    <col min="1282" max="1282" width="15.44140625" style="85" customWidth="1"/>
    <col min="1283" max="1283" width="7.33203125" style="85" customWidth="1"/>
    <col min="1284" max="1284" width="11.44140625" style="85"/>
    <col min="1285" max="1285" width="5.6640625" style="85" customWidth="1"/>
    <col min="1286" max="1286" width="9.5546875" style="85" customWidth="1"/>
    <col min="1287" max="1287" width="14" style="85" customWidth="1"/>
    <col min="1288" max="1288" width="16.33203125" style="85" customWidth="1"/>
    <col min="1289" max="1289" width="15.88671875" style="85" customWidth="1"/>
    <col min="1290" max="1290" width="11.6640625" style="85" customWidth="1"/>
    <col min="1291" max="1291" width="8.33203125" style="85" customWidth="1"/>
    <col min="1292" max="1292" width="16.5546875" style="85" customWidth="1"/>
    <col min="1293" max="1536" width="11.44140625" style="85"/>
    <col min="1537" max="1537" width="22.6640625" style="85" customWidth="1"/>
    <col min="1538" max="1538" width="15.44140625" style="85" customWidth="1"/>
    <col min="1539" max="1539" width="7.33203125" style="85" customWidth="1"/>
    <col min="1540" max="1540" width="11.44140625" style="85"/>
    <col min="1541" max="1541" width="5.6640625" style="85" customWidth="1"/>
    <col min="1542" max="1542" width="9.5546875" style="85" customWidth="1"/>
    <col min="1543" max="1543" width="14" style="85" customWidth="1"/>
    <col min="1544" max="1544" width="16.33203125" style="85" customWidth="1"/>
    <col min="1545" max="1545" width="15.88671875" style="85" customWidth="1"/>
    <col min="1546" max="1546" width="11.6640625" style="85" customWidth="1"/>
    <col min="1547" max="1547" width="8.33203125" style="85" customWidth="1"/>
    <col min="1548" max="1548" width="16.5546875" style="85" customWidth="1"/>
    <col min="1549" max="1792" width="11.44140625" style="85"/>
    <col min="1793" max="1793" width="22.6640625" style="85" customWidth="1"/>
    <col min="1794" max="1794" width="15.44140625" style="85" customWidth="1"/>
    <col min="1795" max="1795" width="7.33203125" style="85" customWidth="1"/>
    <col min="1796" max="1796" width="11.44140625" style="85"/>
    <col min="1797" max="1797" width="5.6640625" style="85" customWidth="1"/>
    <col min="1798" max="1798" width="9.5546875" style="85" customWidth="1"/>
    <col min="1799" max="1799" width="14" style="85" customWidth="1"/>
    <col min="1800" max="1800" width="16.33203125" style="85" customWidth="1"/>
    <col min="1801" max="1801" width="15.88671875" style="85" customWidth="1"/>
    <col min="1802" max="1802" width="11.6640625" style="85" customWidth="1"/>
    <col min="1803" max="1803" width="8.33203125" style="85" customWidth="1"/>
    <col min="1804" max="1804" width="16.5546875" style="85" customWidth="1"/>
    <col min="1805" max="2048" width="11.44140625" style="85"/>
    <col min="2049" max="2049" width="22.6640625" style="85" customWidth="1"/>
    <col min="2050" max="2050" width="15.44140625" style="85" customWidth="1"/>
    <col min="2051" max="2051" width="7.33203125" style="85" customWidth="1"/>
    <col min="2052" max="2052" width="11.44140625" style="85"/>
    <col min="2053" max="2053" width="5.6640625" style="85" customWidth="1"/>
    <col min="2054" max="2054" width="9.5546875" style="85" customWidth="1"/>
    <col min="2055" max="2055" width="14" style="85" customWidth="1"/>
    <col min="2056" max="2056" width="16.33203125" style="85" customWidth="1"/>
    <col min="2057" max="2057" width="15.88671875" style="85" customWidth="1"/>
    <col min="2058" max="2058" width="11.6640625" style="85" customWidth="1"/>
    <col min="2059" max="2059" width="8.33203125" style="85" customWidth="1"/>
    <col min="2060" max="2060" width="16.5546875" style="85" customWidth="1"/>
    <col min="2061" max="2304" width="11.44140625" style="85"/>
    <col min="2305" max="2305" width="22.6640625" style="85" customWidth="1"/>
    <col min="2306" max="2306" width="15.44140625" style="85" customWidth="1"/>
    <col min="2307" max="2307" width="7.33203125" style="85" customWidth="1"/>
    <col min="2308" max="2308" width="11.44140625" style="85"/>
    <col min="2309" max="2309" width="5.6640625" style="85" customWidth="1"/>
    <col min="2310" max="2310" width="9.5546875" style="85" customWidth="1"/>
    <col min="2311" max="2311" width="14" style="85" customWidth="1"/>
    <col min="2312" max="2312" width="16.33203125" style="85" customWidth="1"/>
    <col min="2313" max="2313" width="15.88671875" style="85" customWidth="1"/>
    <col min="2314" max="2314" width="11.6640625" style="85" customWidth="1"/>
    <col min="2315" max="2315" width="8.33203125" style="85" customWidth="1"/>
    <col min="2316" max="2316" width="16.5546875" style="85" customWidth="1"/>
    <col min="2317" max="2560" width="11.44140625" style="85"/>
    <col min="2561" max="2561" width="22.6640625" style="85" customWidth="1"/>
    <col min="2562" max="2562" width="15.44140625" style="85" customWidth="1"/>
    <col min="2563" max="2563" width="7.33203125" style="85" customWidth="1"/>
    <col min="2564" max="2564" width="11.44140625" style="85"/>
    <col min="2565" max="2565" width="5.6640625" style="85" customWidth="1"/>
    <col min="2566" max="2566" width="9.5546875" style="85" customWidth="1"/>
    <col min="2567" max="2567" width="14" style="85" customWidth="1"/>
    <col min="2568" max="2568" width="16.33203125" style="85" customWidth="1"/>
    <col min="2569" max="2569" width="15.88671875" style="85" customWidth="1"/>
    <col min="2570" max="2570" width="11.6640625" style="85" customWidth="1"/>
    <col min="2571" max="2571" width="8.33203125" style="85" customWidth="1"/>
    <col min="2572" max="2572" width="16.5546875" style="85" customWidth="1"/>
    <col min="2573" max="2816" width="11.44140625" style="85"/>
    <col min="2817" max="2817" width="22.6640625" style="85" customWidth="1"/>
    <col min="2818" max="2818" width="15.44140625" style="85" customWidth="1"/>
    <col min="2819" max="2819" width="7.33203125" style="85" customWidth="1"/>
    <col min="2820" max="2820" width="11.44140625" style="85"/>
    <col min="2821" max="2821" width="5.6640625" style="85" customWidth="1"/>
    <col min="2822" max="2822" width="9.5546875" style="85" customWidth="1"/>
    <col min="2823" max="2823" width="14" style="85" customWidth="1"/>
    <col min="2824" max="2824" width="16.33203125" style="85" customWidth="1"/>
    <col min="2825" max="2825" width="15.88671875" style="85" customWidth="1"/>
    <col min="2826" max="2826" width="11.6640625" style="85" customWidth="1"/>
    <col min="2827" max="2827" width="8.33203125" style="85" customWidth="1"/>
    <col min="2828" max="2828" width="16.5546875" style="85" customWidth="1"/>
    <col min="2829" max="3072" width="11.44140625" style="85"/>
    <col min="3073" max="3073" width="22.6640625" style="85" customWidth="1"/>
    <col min="3074" max="3074" width="15.44140625" style="85" customWidth="1"/>
    <col min="3075" max="3075" width="7.33203125" style="85" customWidth="1"/>
    <col min="3076" max="3076" width="11.44140625" style="85"/>
    <col min="3077" max="3077" width="5.6640625" style="85" customWidth="1"/>
    <col min="3078" max="3078" width="9.5546875" style="85" customWidth="1"/>
    <col min="3079" max="3079" width="14" style="85" customWidth="1"/>
    <col min="3080" max="3080" width="16.33203125" style="85" customWidth="1"/>
    <col min="3081" max="3081" width="15.88671875" style="85" customWidth="1"/>
    <col min="3082" max="3082" width="11.6640625" style="85" customWidth="1"/>
    <col min="3083" max="3083" width="8.33203125" style="85" customWidth="1"/>
    <col min="3084" max="3084" width="16.5546875" style="85" customWidth="1"/>
    <col min="3085" max="3328" width="11.44140625" style="85"/>
    <col min="3329" max="3329" width="22.6640625" style="85" customWidth="1"/>
    <col min="3330" max="3330" width="15.44140625" style="85" customWidth="1"/>
    <col min="3331" max="3331" width="7.33203125" style="85" customWidth="1"/>
    <col min="3332" max="3332" width="11.44140625" style="85"/>
    <col min="3333" max="3333" width="5.6640625" style="85" customWidth="1"/>
    <col min="3334" max="3334" width="9.5546875" style="85" customWidth="1"/>
    <col min="3335" max="3335" width="14" style="85" customWidth="1"/>
    <col min="3336" max="3336" width="16.33203125" style="85" customWidth="1"/>
    <col min="3337" max="3337" width="15.88671875" style="85" customWidth="1"/>
    <col min="3338" max="3338" width="11.6640625" style="85" customWidth="1"/>
    <col min="3339" max="3339" width="8.33203125" style="85" customWidth="1"/>
    <col min="3340" max="3340" width="16.5546875" style="85" customWidth="1"/>
    <col min="3341" max="3584" width="11.44140625" style="85"/>
    <col min="3585" max="3585" width="22.6640625" style="85" customWidth="1"/>
    <col min="3586" max="3586" width="15.44140625" style="85" customWidth="1"/>
    <col min="3587" max="3587" width="7.33203125" style="85" customWidth="1"/>
    <col min="3588" max="3588" width="11.44140625" style="85"/>
    <col min="3589" max="3589" width="5.6640625" style="85" customWidth="1"/>
    <col min="3590" max="3590" width="9.5546875" style="85" customWidth="1"/>
    <col min="3591" max="3591" width="14" style="85" customWidth="1"/>
    <col min="3592" max="3592" width="16.33203125" style="85" customWidth="1"/>
    <col min="3593" max="3593" width="15.88671875" style="85" customWidth="1"/>
    <col min="3594" max="3594" width="11.6640625" style="85" customWidth="1"/>
    <col min="3595" max="3595" width="8.33203125" style="85" customWidth="1"/>
    <col min="3596" max="3596" width="16.5546875" style="85" customWidth="1"/>
    <col min="3597" max="3840" width="11.44140625" style="85"/>
    <col min="3841" max="3841" width="22.6640625" style="85" customWidth="1"/>
    <col min="3842" max="3842" width="15.44140625" style="85" customWidth="1"/>
    <col min="3843" max="3843" width="7.33203125" style="85" customWidth="1"/>
    <col min="3844" max="3844" width="11.44140625" style="85"/>
    <col min="3845" max="3845" width="5.6640625" style="85" customWidth="1"/>
    <col min="3846" max="3846" width="9.5546875" style="85" customWidth="1"/>
    <col min="3847" max="3847" width="14" style="85" customWidth="1"/>
    <col min="3848" max="3848" width="16.33203125" style="85" customWidth="1"/>
    <col min="3849" max="3849" width="15.88671875" style="85" customWidth="1"/>
    <col min="3850" max="3850" width="11.6640625" style="85" customWidth="1"/>
    <col min="3851" max="3851" width="8.33203125" style="85" customWidth="1"/>
    <col min="3852" max="3852" width="16.5546875" style="85" customWidth="1"/>
    <col min="3853" max="4096" width="11.44140625" style="85"/>
    <col min="4097" max="4097" width="22.6640625" style="85" customWidth="1"/>
    <col min="4098" max="4098" width="15.44140625" style="85" customWidth="1"/>
    <col min="4099" max="4099" width="7.33203125" style="85" customWidth="1"/>
    <col min="4100" max="4100" width="11.44140625" style="85"/>
    <col min="4101" max="4101" width="5.6640625" style="85" customWidth="1"/>
    <col min="4102" max="4102" width="9.5546875" style="85" customWidth="1"/>
    <col min="4103" max="4103" width="14" style="85" customWidth="1"/>
    <col min="4104" max="4104" width="16.33203125" style="85" customWidth="1"/>
    <col min="4105" max="4105" width="15.88671875" style="85" customWidth="1"/>
    <col min="4106" max="4106" width="11.6640625" style="85" customWidth="1"/>
    <col min="4107" max="4107" width="8.33203125" style="85" customWidth="1"/>
    <col min="4108" max="4108" width="16.5546875" style="85" customWidth="1"/>
    <col min="4109" max="4352" width="11.44140625" style="85"/>
    <col min="4353" max="4353" width="22.6640625" style="85" customWidth="1"/>
    <col min="4354" max="4354" width="15.44140625" style="85" customWidth="1"/>
    <col min="4355" max="4355" width="7.33203125" style="85" customWidth="1"/>
    <col min="4356" max="4356" width="11.44140625" style="85"/>
    <col min="4357" max="4357" width="5.6640625" style="85" customWidth="1"/>
    <col min="4358" max="4358" width="9.5546875" style="85" customWidth="1"/>
    <col min="4359" max="4359" width="14" style="85" customWidth="1"/>
    <col min="4360" max="4360" width="16.33203125" style="85" customWidth="1"/>
    <col min="4361" max="4361" width="15.88671875" style="85" customWidth="1"/>
    <col min="4362" max="4362" width="11.6640625" style="85" customWidth="1"/>
    <col min="4363" max="4363" width="8.33203125" style="85" customWidth="1"/>
    <col min="4364" max="4364" width="16.5546875" style="85" customWidth="1"/>
    <col min="4365" max="4608" width="11.44140625" style="85"/>
    <col min="4609" max="4609" width="22.6640625" style="85" customWidth="1"/>
    <col min="4610" max="4610" width="15.44140625" style="85" customWidth="1"/>
    <col min="4611" max="4611" width="7.33203125" style="85" customWidth="1"/>
    <col min="4612" max="4612" width="11.44140625" style="85"/>
    <col min="4613" max="4613" width="5.6640625" style="85" customWidth="1"/>
    <col min="4614" max="4614" width="9.5546875" style="85" customWidth="1"/>
    <col min="4615" max="4615" width="14" style="85" customWidth="1"/>
    <col min="4616" max="4616" width="16.33203125" style="85" customWidth="1"/>
    <col min="4617" max="4617" width="15.88671875" style="85" customWidth="1"/>
    <col min="4618" max="4618" width="11.6640625" style="85" customWidth="1"/>
    <col min="4619" max="4619" width="8.33203125" style="85" customWidth="1"/>
    <col min="4620" max="4620" width="16.5546875" style="85" customWidth="1"/>
    <col min="4621" max="4864" width="11.44140625" style="85"/>
    <col min="4865" max="4865" width="22.6640625" style="85" customWidth="1"/>
    <col min="4866" max="4866" width="15.44140625" style="85" customWidth="1"/>
    <col min="4867" max="4867" width="7.33203125" style="85" customWidth="1"/>
    <col min="4868" max="4868" width="11.44140625" style="85"/>
    <col min="4869" max="4869" width="5.6640625" style="85" customWidth="1"/>
    <col min="4870" max="4870" width="9.5546875" style="85" customWidth="1"/>
    <col min="4871" max="4871" width="14" style="85" customWidth="1"/>
    <col min="4872" max="4872" width="16.33203125" style="85" customWidth="1"/>
    <col min="4873" max="4873" width="15.88671875" style="85" customWidth="1"/>
    <col min="4874" max="4874" width="11.6640625" style="85" customWidth="1"/>
    <col min="4875" max="4875" width="8.33203125" style="85" customWidth="1"/>
    <col min="4876" max="4876" width="16.5546875" style="85" customWidth="1"/>
    <col min="4877" max="5120" width="11.44140625" style="85"/>
    <col min="5121" max="5121" width="22.6640625" style="85" customWidth="1"/>
    <col min="5122" max="5122" width="15.44140625" style="85" customWidth="1"/>
    <col min="5123" max="5123" width="7.33203125" style="85" customWidth="1"/>
    <col min="5124" max="5124" width="11.44140625" style="85"/>
    <col min="5125" max="5125" width="5.6640625" style="85" customWidth="1"/>
    <col min="5126" max="5126" width="9.5546875" style="85" customWidth="1"/>
    <col min="5127" max="5127" width="14" style="85" customWidth="1"/>
    <col min="5128" max="5128" width="16.33203125" style="85" customWidth="1"/>
    <col min="5129" max="5129" width="15.88671875" style="85" customWidth="1"/>
    <col min="5130" max="5130" width="11.6640625" style="85" customWidth="1"/>
    <col min="5131" max="5131" width="8.33203125" style="85" customWidth="1"/>
    <col min="5132" max="5132" width="16.5546875" style="85" customWidth="1"/>
    <col min="5133" max="5376" width="11.44140625" style="85"/>
    <col min="5377" max="5377" width="22.6640625" style="85" customWidth="1"/>
    <col min="5378" max="5378" width="15.44140625" style="85" customWidth="1"/>
    <col min="5379" max="5379" width="7.33203125" style="85" customWidth="1"/>
    <col min="5380" max="5380" width="11.44140625" style="85"/>
    <col min="5381" max="5381" width="5.6640625" style="85" customWidth="1"/>
    <col min="5382" max="5382" width="9.5546875" style="85" customWidth="1"/>
    <col min="5383" max="5383" width="14" style="85" customWidth="1"/>
    <col min="5384" max="5384" width="16.33203125" style="85" customWidth="1"/>
    <col min="5385" max="5385" width="15.88671875" style="85" customWidth="1"/>
    <col min="5386" max="5386" width="11.6640625" style="85" customWidth="1"/>
    <col min="5387" max="5387" width="8.33203125" style="85" customWidth="1"/>
    <col min="5388" max="5388" width="16.5546875" style="85" customWidth="1"/>
    <col min="5389" max="5632" width="11.44140625" style="85"/>
    <col min="5633" max="5633" width="22.6640625" style="85" customWidth="1"/>
    <col min="5634" max="5634" width="15.44140625" style="85" customWidth="1"/>
    <col min="5635" max="5635" width="7.33203125" style="85" customWidth="1"/>
    <col min="5636" max="5636" width="11.44140625" style="85"/>
    <col min="5637" max="5637" width="5.6640625" style="85" customWidth="1"/>
    <col min="5638" max="5638" width="9.5546875" style="85" customWidth="1"/>
    <col min="5639" max="5639" width="14" style="85" customWidth="1"/>
    <col min="5640" max="5640" width="16.33203125" style="85" customWidth="1"/>
    <col min="5641" max="5641" width="15.88671875" style="85" customWidth="1"/>
    <col min="5642" max="5642" width="11.6640625" style="85" customWidth="1"/>
    <col min="5643" max="5643" width="8.33203125" style="85" customWidth="1"/>
    <col min="5644" max="5644" width="16.5546875" style="85" customWidth="1"/>
    <col min="5645" max="5888" width="11.44140625" style="85"/>
    <col min="5889" max="5889" width="22.6640625" style="85" customWidth="1"/>
    <col min="5890" max="5890" width="15.44140625" style="85" customWidth="1"/>
    <col min="5891" max="5891" width="7.33203125" style="85" customWidth="1"/>
    <col min="5892" max="5892" width="11.44140625" style="85"/>
    <col min="5893" max="5893" width="5.6640625" style="85" customWidth="1"/>
    <col min="5894" max="5894" width="9.5546875" style="85" customWidth="1"/>
    <col min="5895" max="5895" width="14" style="85" customWidth="1"/>
    <col min="5896" max="5896" width="16.33203125" style="85" customWidth="1"/>
    <col min="5897" max="5897" width="15.88671875" style="85" customWidth="1"/>
    <col min="5898" max="5898" width="11.6640625" style="85" customWidth="1"/>
    <col min="5899" max="5899" width="8.33203125" style="85" customWidth="1"/>
    <col min="5900" max="5900" width="16.5546875" style="85" customWidth="1"/>
    <col min="5901" max="6144" width="11.44140625" style="85"/>
    <col min="6145" max="6145" width="22.6640625" style="85" customWidth="1"/>
    <col min="6146" max="6146" width="15.44140625" style="85" customWidth="1"/>
    <col min="6147" max="6147" width="7.33203125" style="85" customWidth="1"/>
    <col min="6148" max="6148" width="11.44140625" style="85"/>
    <col min="6149" max="6149" width="5.6640625" style="85" customWidth="1"/>
    <col min="6150" max="6150" width="9.5546875" style="85" customWidth="1"/>
    <col min="6151" max="6151" width="14" style="85" customWidth="1"/>
    <col min="6152" max="6152" width="16.33203125" style="85" customWidth="1"/>
    <col min="6153" max="6153" width="15.88671875" style="85" customWidth="1"/>
    <col min="6154" max="6154" width="11.6640625" style="85" customWidth="1"/>
    <col min="6155" max="6155" width="8.33203125" style="85" customWidth="1"/>
    <col min="6156" max="6156" width="16.5546875" style="85" customWidth="1"/>
    <col min="6157" max="6400" width="11.44140625" style="85"/>
    <col min="6401" max="6401" width="22.6640625" style="85" customWidth="1"/>
    <col min="6402" max="6402" width="15.44140625" style="85" customWidth="1"/>
    <col min="6403" max="6403" width="7.33203125" style="85" customWidth="1"/>
    <col min="6404" max="6404" width="11.44140625" style="85"/>
    <col min="6405" max="6405" width="5.6640625" style="85" customWidth="1"/>
    <col min="6406" max="6406" width="9.5546875" style="85" customWidth="1"/>
    <col min="6407" max="6407" width="14" style="85" customWidth="1"/>
    <col min="6408" max="6408" width="16.33203125" style="85" customWidth="1"/>
    <col min="6409" max="6409" width="15.88671875" style="85" customWidth="1"/>
    <col min="6410" max="6410" width="11.6640625" style="85" customWidth="1"/>
    <col min="6411" max="6411" width="8.33203125" style="85" customWidth="1"/>
    <col min="6412" max="6412" width="16.5546875" style="85" customWidth="1"/>
    <col min="6413" max="6656" width="11.44140625" style="85"/>
    <col min="6657" max="6657" width="22.6640625" style="85" customWidth="1"/>
    <col min="6658" max="6658" width="15.44140625" style="85" customWidth="1"/>
    <col min="6659" max="6659" width="7.33203125" style="85" customWidth="1"/>
    <col min="6660" max="6660" width="11.44140625" style="85"/>
    <col min="6661" max="6661" width="5.6640625" style="85" customWidth="1"/>
    <col min="6662" max="6662" width="9.5546875" style="85" customWidth="1"/>
    <col min="6663" max="6663" width="14" style="85" customWidth="1"/>
    <col min="6664" max="6664" width="16.33203125" style="85" customWidth="1"/>
    <col min="6665" max="6665" width="15.88671875" style="85" customWidth="1"/>
    <col min="6666" max="6666" width="11.6640625" style="85" customWidth="1"/>
    <col min="6667" max="6667" width="8.33203125" style="85" customWidth="1"/>
    <col min="6668" max="6668" width="16.5546875" style="85" customWidth="1"/>
    <col min="6669" max="6912" width="11.44140625" style="85"/>
    <col min="6913" max="6913" width="22.6640625" style="85" customWidth="1"/>
    <col min="6914" max="6914" width="15.44140625" style="85" customWidth="1"/>
    <col min="6915" max="6915" width="7.33203125" style="85" customWidth="1"/>
    <col min="6916" max="6916" width="11.44140625" style="85"/>
    <col min="6917" max="6917" width="5.6640625" style="85" customWidth="1"/>
    <col min="6918" max="6918" width="9.5546875" style="85" customWidth="1"/>
    <col min="6919" max="6919" width="14" style="85" customWidth="1"/>
    <col min="6920" max="6920" width="16.33203125" style="85" customWidth="1"/>
    <col min="6921" max="6921" width="15.88671875" style="85" customWidth="1"/>
    <col min="6922" max="6922" width="11.6640625" style="85" customWidth="1"/>
    <col min="6923" max="6923" width="8.33203125" style="85" customWidth="1"/>
    <col min="6924" max="6924" width="16.5546875" style="85" customWidth="1"/>
    <col min="6925" max="7168" width="11.44140625" style="85"/>
    <col min="7169" max="7169" width="22.6640625" style="85" customWidth="1"/>
    <col min="7170" max="7170" width="15.44140625" style="85" customWidth="1"/>
    <col min="7171" max="7171" width="7.33203125" style="85" customWidth="1"/>
    <col min="7172" max="7172" width="11.44140625" style="85"/>
    <col min="7173" max="7173" width="5.6640625" style="85" customWidth="1"/>
    <col min="7174" max="7174" width="9.5546875" style="85" customWidth="1"/>
    <col min="7175" max="7175" width="14" style="85" customWidth="1"/>
    <col min="7176" max="7176" width="16.33203125" style="85" customWidth="1"/>
    <col min="7177" max="7177" width="15.88671875" style="85" customWidth="1"/>
    <col min="7178" max="7178" width="11.6640625" style="85" customWidth="1"/>
    <col min="7179" max="7179" width="8.33203125" style="85" customWidth="1"/>
    <col min="7180" max="7180" width="16.5546875" style="85" customWidth="1"/>
    <col min="7181" max="7424" width="11.44140625" style="85"/>
    <col min="7425" max="7425" width="22.6640625" style="85" customWidth="1"/>
    <col min="7426" max="7426" width="15.44140625" style="85" customWidth="1"/>
    <col min="7427" max="7427" width="7.33203125" style="85" customWidth="1"/>
    <col min="7428" max="7428" width="11.44140625" style="85"/>
    <col min="7429" max="7429" width="5.6640625" style="85" customWidth="1"/>
    <col min="7430" max="7430" width="9.5546875" style="85" customWidth="1"/>
    <col min="7431" max="7431" width="14" style="85" customWidth="1"/>
    <col min="7432" max="7432" width="16.33203125" style="85" customWidth="1"/>
    <col min="7433" max="7433" width="15.88671875" style="85" customWidth="1"/>
    <col min="7434" max="7434" width="11.6640625" style="85" customWidth="1"/>
    <col min="7435" max="7435" width="8.33203125" style="85" customWidth="1"/>
    <col min="7436" max="7436" width="16.5546875" style="85" customWidth="1"/>
    <col min="7437" max="7680" width="11.44140625" style="85"/>
    <col min="7681" max="7681" width="22.6640625" style="85" customWidth="1"/>
    <col min="7682" max="7682" width="15.44140625" style="85" customWidth="1"/>
    <col min="7683" max="7683" width="7.33203125" style="85" customWidth="1"/>
    <col min="7684" max="7684" width="11.44140625" style="85"/>
    <col min="7685" max="7685" width="5.6640625" style="85" customWidth="1"/>
    <col min="7686" max="7686" width="9.5546875" style="85" customWidth="1"/>
    <col min="7687" max="7687" width="14" style="85" customWidth="1"/>
    <col min="7688" max="7688" width="16.33203125" style="85" customWidth="1"/>
    <col min="7689" max="7689" width="15.88671875" style="85" customWidth="1"/>
    <col min="7690" max="7690" width="11.6640625" style="85" customWidth="1"/>
    <col min="7691" max="7691" width="8.33203125" style="85" customWidth="1"/>
    <col min="7692" max="7692" width="16.5546875" style="85" customWidth="1"/>
    <col min="7693" max="7936" width="11.44140625" style="85"/>
    <col min="7937" max="7937" width="22.6640625" style="85" customWidth="1"/>
    <col min="7938" max="7938" width="15.44140625" style="85" customWidth="1"/>
    <col min="7939" max="7939" width="7.33203125" style="85" customWidth="1"/>
    <col min="7940" max="7940" width="11.44140625" style="85"/>
    <col min="7941" max="7941" width="5.6640625" style="85" customWidth="1"/>
    <col min="7942" max="7942" width="9.5546875" style="85" customWidth="1"/>
    <col min="7943" max="7943" width="14" style="85" customWidth="1"/>
    <col min="7944" max="7944" width="16.33203125" style="85" customWidth="1"/>
    <col min="7945" max="7945" width="15.88671875" style="85" customWidth="1"/>
    <col min="7946" max="7946" width="11.6640625" style="85" customWidth="1"/>
    <col min="7947" max="7947" width="8.33203125" style="85" customWidth="1"/>
    <col min="7948" max="7948" width="16.5546875" style="85" customWidth="1"/>
    <col min="7949" max="8192" width="11.44140625" style="85"/>
    <col min="8193" max="8193" width="22.6640625" style="85" customWidth="1"/>
    <col min="8194" max="8194" width="15.44140625" style="85" customWidth="1"/>
    <col min="8195" max="8195" width="7.33203125" style="85" customWidth="1"/>
    <col min="8196" max="8196" width="11.44140625" style="85"/>
    <col min="8197" max="8197" width="5.6640625" style="85" customWidth="1"/>
    <col min="8198" max="8198" width="9.5546875" style="85" customWidth="1"/>
    <col min="8199" max="8199" width="14" style="85" customWidth="1"/>
    <col min="8200" max="8200" width="16.33203125" style="85" customWidth="1"/>
    <col min="8201" max="8201" width="15.88671875" style="85" customWidth="1"/>
    <col min="8202" max="8202" width="11.6640625" style="85" customWidth="1"/>
    <col min="8203" max="8203" width="8.33203125" style="85" customWidth="1"/>
    <col min="8204" max="8204" width="16.5546875" style="85" customWidth="1"/>
    <col min="8205" max="8448" width="11.44140625" style="85"/>
    <col min="8449" max="8449" width="22.6640625" style="85" customWidth="1"/>
    <col min="8450" max="8450" width="15.44140625" style="85" customWidth="1"/>
    <col min="8451" max="8451" width="7.33203125" style="85" customWidth="1"/>
    <col min="8452" max="8452" width="11.44140625" style="85"/>
    <col min="8453" max="8453" width="5.6640625" style="85" customWidth="1"/>
    <col min="8454" max="8454" width="9.5546875" style="85" customWidth="1"/>
    <col min="8455" max="8455" width="14" style="85" customWidth="1"/>
    <col min="8456" max="8456" width="16.33203125" style="85" customWidth="1"/>
    <col min="8457" max="8457" width="15.88671875" style="85" customWidth="1"/>
    <col min="8458" max="8458" width="11.6640625" style="85" customWidth="1"/>
    <col min="8459" max="8459" width="8.33203125" style="85" customWidth="1"/>
    <col min="8460" max="8460" width="16.5546875" style="85" customWidth="1"/>
    <col min="8461" max="8704" width="11.44140625" style="85"/>
    <col min="8705" max="8705" width="22.6640625" style="85" customWidth="1"/>
    <col min="8706" max="8706" width="15.44140625" style="85" customWidth="1"/>
    <col min="8707" max="8707" width="7.33203125" style="85" customWidth="1"/>
    <col min="8708" max="8708" width="11.44140625" style="85"/>
    <col min="8709" max="8709" width="5.6640625" style="85" customWidth="1"/>
    <col min="8710" max="8710" width="9.5546875" style="85" customWidth="1"/>
    <col min="8711" max="8711" width="14" style="85" customWidth="1"/>
    <col min="8712" max="8712" width="16.33203125" style="85" customWidth="1"/>
    <col min="8713" max="8713" width="15.88671875" style="85" customWidth="1"/>
    <col min="8714" max="8714" width="11.6640625" style="85" customWidth="1"/>
    <col min="8715" max="8715" width="8.33203125" style="85" customWidth="1"/>
    <col min="8716" max="8716" width="16.5546875" style="85" customWidth="1"/>
    <col min="8717" max="8960" width="11.44140625" style="85"/>
    <col min="8961" max="8961" width="22.6640625" style="85" customWidth="1"/>
    <col min="8962" max="8962" width="15.44140625" style="85" customWidth="1"/>
    <col min="8963" max="8963" width="7.33203125" style="85" customWidth="1"/>
    <col min="8964" max="8964" width="11.44140625" style="85"/>
    <col min="8965" max="8965" width="5.6640625" style="85" customWidth="1"/>
    <col min="8966" max="8966" width="9.5546875" style="85" customWidth="1"/>
    <col min="8967" max="8967" width="14" style="85" customWidth="1"/>
    <col min="8968" max="8968" width="16.33203125" style="85" customWidth="1"/>
    <col min="8969" max="8969" width="15.88671875" style="85" customWidth="1"/>
    <col min="8970" max="8970" width="11.6640625" style="85" customWidth="1"/>
    <col min="8971" max="8971" width="8.33203125" style="85" customWidth="1"/>
    <col min="8972" max="8972" width="16.5546875" style="85" customWidth="1"/>
    <col min="8973" max="9216" width="11.44140625" style="85"/>
    <col min="9217" max="9217" width="22.6640625" style="85" customWidth="1"/>
    <col min="9218" max="9218" width="15.44140625" style="85" customWidth="1"/>
    <col min="9219" max="9219" width="7.33203125" style="85" customWidth="1"/>
    <col min="9220" max="9220" width="11.44140625" style="85"/>
    <col min="9221" max="9221" width="5.6640625" style="85" customWidth="1"/>
    <col min="9222" max="9222" width="9.5546875" style="85" customWidth="1"/>
    <col min="9223" max="9223" width="14" style="85" customWidth="1"/>
    <col min="9224" max="9224" width="16.33203125" style="85" customWidth="1"/>
    <col min="9225" max="9225" width="15.88671875" style="85" customWidth="1"/>
    <col min="9226" max="9226" width="11.6640625" style="85" customWidth="1"/>
    <col min="9227" max="9227" width="8.33203125" style="85" customWidth="1"/>
    <col min="9228" max="9228" width="16.5546875" style="85" customWidth="1"/>
    <col min="9229" max="9472" width="11.44140625" style="85"/>
    <col min="9473" max="9473" width="22.6640625" style="85" customWidth="1"/>
    <col min="9474" max="9474" width="15.44140625" style="85" customWidth="1"/>
    <col min="9475" max="9475" width="7.33203125" style="85" customWidth="1"/>
    <col min="9476" max="9476" width="11.44140625" style="85"/>
    <col min="9477" max="9477" width="5.6640625" style="85" customWidth="1"/>
    <col min="9478" max="9478" width="9.5546875" style="85" customWidth="1"/>
    <col min="9479" max="9479" width="14" style="85" customWidth="1"/>
    <col min="9480" max="9480" width="16.33203125" style="85" customWidth="1"/>
    <col min="9481" max="9481" width="15.88671875" style="85" customWidth="1"/>
    <col min="9482" max="9482" width="11.6640625" style="85" customWidth="1"/>
    <col min="9483" max="9483" width="8.33203125" style="85" customWidth="1"/>
    <col min="9484" max="9484" width="16.5546875" style="85" customWidth="1"/>
    <col min="9485" max="9728" width="11.44140625" style="85"/>
    <col min="9729" max="9729" width="22.6640625" style="85" customWidth="1"/>
    <col min="9730" max="9730" width="15.44140625" style="85" customWidth="1"/>
    <col min="9731" max="9731" width="7.33203125" style="85" customWidth="1"/>
    <col min="9732" max="9732" width="11.44140625" style="85"/>
    <col min="9733" max="9733" width="5.6640625" style="85" customWidth="1"/>
    <col min="9734" max="9734" width="9.5546875" style="85" customWidth="1"/>
    <col min="9735" max="9735" width="14" style="85" customWidth="1"/>
    <col min="9736" max="9736" width="16.33203125" style="85" customWidth="1"/>
    <col min="9737" max="9737" width="15.88671875" style="85" customWidth="1"/>
    <col min="9738" max="9738" width="11.6640625" style="85" customWidth="1"/>
    <col min="9739" max="9739" width="8.33203125" style="85" customWidth="1"/>
    <col min="9740" max="9740" width="16.5546875" style="85" customWidth="1"/>
    <col min="9741" max="9984" width="11.44140625" style="85"/>
    <col min="9985" max="9985" width="22.6640625" style="85" customWidth="1"/>
    <col min="9986" max="9986" width="15.44140625" style="85" customWidth="1"/>
    <col min="9987" max="9987" width="7.33203125" style="85" customWidth="1"/>
    <col min="9988" max="9988" width="11.44140625" style="85"/>
    <col min="9989" max="9989" width="5.6640625" style="85" customWidth="1"/>
    <col min="9990" max="9990" width="9.5546875" style="85" customWidth="1"/>
    <col min="9991" max="9991" width="14" style="85" customWidth="1"/>
    <col min="9992" max="9992" width="16.33203125" style="85" customWidth="1"/>
    <col min="9993" max="9993" width="15.88671875" style="85" customWidth="1"/>
    <col min="9994" max="9994" width="11.6640625" style="85" customWidth="1"/>
    <col min="9995" max="9995" width="8.33203125" style="85" customWidth="1"/>
    <col min="9996" max="9996" width="16.5546875" style="85" customWidth="1"/>
    <col min="9997" max="10240" width="11.44140625" style="85"/>
    <col min="10241" max="10241" width="22.6640625" style="85" customWidth="1"/>
    <col min="10242" max="10242" width="15.44140625" style="85" customWidth="1"/>
    <col min="10243" max="10243" width="7.33203125" style="85" customWidth="1"/>
    <col min="10244" max="10244" width="11.44140625" style="85"/>
    <col min="10245" max="10245" width="5.6640625" style="85" customWidth="1"/>
    <col min="10246" max="10246" width="9.5546875" style="85" customWidth="1"/>
    <col min="10247" max="10247" width="14" style="85" customWidth="1"/>
    <col min="10248" max="10248" width="16.33203125" style="85" customWidth="1"/>
    <col min="10249" max="10249" width="15.88671875" style="85" customWidth="1"/>
    <col min="10250" max="10250" width="11.6640625" style="85" customWidth="1"/>
    <col min="10251" max="10251" width="8.33203125" style="85" customWidth="1"/>
    <col min="10252" max="10252" width="16.5546875" style="85" customWidth="1"/>
    <col min="10253" max="10496" width="11.44140625" style="85"/>
    <col min="10497" max="10497" width="22.6640625" style="85" customWidth="1"/>
    <col min="10498" max="10498" width="15.44140625" style="85" customWidth="1"/>
    <col min="10499" max="10499" width="7.33203125" style="85" customWidth="1"/>
    <col min="10500" max="10500" width="11.44140625" style="85"/>
    <col min="10501" max="10501" width="5.6640625" style="85" customWidth="1"/>
    <col min="10502" max="10502" width="9.5546875" style="85" customWidth="1"/>
    <col min="10503" max="10503" width="14" style="85" customWidth="1"/>
    <col min="10504" max="10504" width="16.33203125" style="85" customWidth="1"/>
    <col min="10505" max="10505" width="15.88671875" style="85" customWidth="1"/>
    <col min="10506" max="10506" width="11.6640625" style="85" customWidth="1"/>
    <col min="10507" max="10507" width="8.33203125" style="85" customWidth="1"/>
    <col min="10508" max="10508" width="16.5546875" style="85" customWidth="1"/>
    <col min="10509" max="10752" width="11.44140625" style="85"/>
    <col min="10753" max="10753" width="22.6640625" style="85" customWidth="1"/>
    <col min="10754" max="10754" width="15.44140625" style="85" customWidth="1"/>
    <col min="10755" max="10755" width="7.33203125" style="85" customWidth="1"/>
    <col min="10756" max="10756" width="11.44140625" style="85"/>
    <col min="10757" max="10757" width="5.6640625" style="85" customWidth="1"/>
    <col min="10758" max="10758" width="9.5546875" style="85" customWidth="1"/>
    <col min="10759" max="10759" width="14" style="85" customWidth="1"/>
    <col min="10760" max="10760" width="16.33203125" style="85" customWidth="1"/>
    <col min="10761" max="10761" width="15.88671875" style="85" customWidth="1"/>
    <col min="10762" max="10762" width="11.6640625" style="85" customWidth="1"/>
    <col min="10763" max="10763" width="8.33203125" style="85" customWidth="1"/>
    <col min="10764" max="10764" width="16.5546875" style="85" customWidth="1"/>
    <col min="10765" max="11008" width="11.44140625" style="85"/>
    <col min="11009" max="11009" width="22.6640625" style="85" customWidth="1"/>
    <col min="11010" max="11010" width="15.44140625" style="85" customWidth="1"/>
    <col min="11011" max="11011" width="7.33203125" style="85" customWidth="1"/>
    <col min="11012" max="11012" width="11.44140625" style="85"/>
    <col min="11013" max="11013" width="5.6640625" style="85" customWidth="1"/>
    <col min="11014" max="11014" width="9.5546875" style="85" customWidth="1"/>
    <col min="11015" max="11015" width="14" style="85" customWidth="1"/>
    <col min="11016" max="11016" width="16.33203125" style="85" customWidth="1"/>
    <col min="11017" max="11017" width="15.88671875" style="85" customWidth="1"/>
    <col min="11018" max="11018" width="11.6640625" style="85" customWidth="1"/>
    <col min="11019" max="11019" width="8.33203125" style="85" customWidth="1"/>
    <col min="11020" max="11020" width="16.5546875" style="85" customWidth="1"/>
    <col min="11021" max="11264" width="11.44140625" style="85"/>
    <col min="11265" max="11265" width="22.6640625" style="85" customWidth="1"/>
    <col min="11266" max="11266" width="15.44140625" style="85" customWidth="1"/>
    <col min="11267" max="11267" width="7.33203125" style="85" customWidth="1"/>
    <col min="11268" max="11268" width="11.44140625" style="85"/>
    <col min="11269" max="11269" width="5.6640625" style="85" customWidth="1"/>
    <col min="11270" max="11270" width="9.5546875" style="85" customWidth="1"/>
    <col min="11271" max="11271" width="14" style="85" customWidth="1"/>
    <col min="11272" max="11272" width="16.33203125" style="85" customWidth="1"/>
    <col min="11273" max="11273" width="15.88671875" style="85" customWidth="1"/>
    <col min="11274" max="11274" width="11.6640625" style="85" customWidth="1"/>
    <col min="11275" max="11275" width="8.33203125" style="85" customWidth="1"/>
    <col min="11276" max="11276" width="16.5546875" style="85" customWidth="1"/>
    <col min="11277" max="11520" width="11.44140625" style="85"/>
    <col min="11521" max="11521" width="22.6640625" style="85" customWidth="1"/>
    <col min="11522" max="11522" width="15.44140625" style="85" customWidth="1"/>
    <col min="11523" max="11523" width="7.33203125" style="85" customWidth="1"/>
    <col min="11524" max="11524" width="11.44140625" style="85"/>
    <col min="11525" max="11525" width="5.6640625" style="85" customWidth="1"/>
    <col min="11526" max="11526" width="9.5546875" style="85" customWidth="1"/>
    <col min="11527" max="11527" width="14" style="85" customWidth="1"/>
    <col min="11528" max="11528" width="16.33203125" style="85" customWidth="1"/>
    <col min="11529" max="11529" width="15.88671875" style="85" customWidth="1"/>
    <col min="11530" max="11530" width="11.6640625" style="85" customWidth="1"/>
    <col min="11531" max="11531" width="8.33203125" style="85" customWidth="1"/>
    <col min="11532" max="11532" width="16.5546875" style="85" customWidth="1"/>
    <col min="11533" max="11776" width="11.44140625" style="85"/>
    <col min="11777" max="11777" width="22.6640625" style="85" customWidth="1"/>
    <col min="11778" max="11778" width="15.44140625" style="85" customWidth="1"/>
    <col min="11779" max="11779" width="7.33203125" style="85" customWidth="1"/>
    <col min="11780" max="11780" width="11.44140625" style="85"/>
    <col min="11781" max="11781" width="5.6640625" style="85" customWidth="1"/>
    <col min="11782" max="11782" width="9.5546875" style="85" customWidth="1"/>
    <col min="11783" max="11783" width="14" style="85" customWidth="1"/>
    <col min="11784" max="11784" width="16.33203125" style="85" customWidth="1"/>
    <col min="11785" max="11785" width="15.88671875" style="85" customWidth="1"/>
    <col min="11786" max="11786" width="11.6640625" style="85" customWidth="1"/>
    <col min="11787" max="11787" width="8.33203125" style="85" customWidth="1"/>
    <col min="11788" max="11788" width="16.5546875" style="85" customWidth="1"/>
    <col min="11789" max="12032" width="11.44140625" style="85"/>
    <col min="12033" max="12033" width="22.6640625" style="85" customWidth="1"/>
    <col min="12034" max="12034" width="15.44140625" style="85" customWidth="1"/>
    <col min="12035" max="12035" width="7.33203125" style="85" customWidth="1"/>
    <col min="12036" max="12036" width="11.44140625" style="85"/>
    <col min="12037" max="12037" width="5.6640625" style="85" customWidth="1"/>
    <col min="12038" max="12038" width="9.5546875" style="85" customWidth="1"/>
    <col min="12039" max="12039" width="14" style="85" customWidth="1"/>
    <col min="12040" max="12040" width="16.33203125" style="85" customWidth="1"/>
    <col min="12041" max="12041" width="15.88671875" style="85" customWidth="1"/>
    <col min="12042" max="12042" width="11.6640625" style="85" customWidth="1"/>
    <col min="12043" max="12043" width="8.33203125" style="85" customWidth="1"/>
    <col min="12044" max="12044" width="16.5546875" style="85" customWidth="1"/>
    <col min="12045" max="12288" width="11.44140625" style="85"/>
    <col min="12289" max="12289" width="22.6640625" style="85" customWidth="1"/>
    <col min="12290" max="12290" width="15.44140625" style="85" customWidth="1"/>
    <col min="12291" max="12291" width="7.33203125" style="85" customWidth="1"/>
    <col min="12292" max="12292" width="11.44140625" style="85"/>
    <col min="12293" max="12293" width="5.6640625" style="85" customWidth="1"/>
    <col min="12294" max="12294" width="9.5546875" style="85" customWidth="1"/>
    <col min="12295" max="12295" width="14" style="85" customWidth="1"/>
    <col min="12296" max="12296" width="16.33203125" style="85" customWidth="1"/>
    <col min="12297" max="12297" width="15.88671875" style="85" customWidth="1"/>
    <col min="12298" max="12298" width="11.6640625" style="85" customWidth="1"/>
    <col min="12299" max="12299" width="8.33203125" style="85" customWidth="1"/>
    <col min="12300" max="12300" width="16.5546875" style="85" customWidth="1"/>
    <col min="12301" max="12544" width="11.44140625" style="85"/>
    <col min="12545" max="12545" width="22.6640625" style="85" customWidth="1"/>
    <col min="12546" max="12546" width="15.44140625" style="85" customWidth="1"/>
    <col min="12547" max="12547" width="7.33203125" style="85" customWidth="1"/>
    <col min="12548" max="12548" width="11.44140625" style="85"/>
    <col min="12549" max="12549" width="5.6640625" style="85" customWidth="1"/>
    <col min="12550" max="12550" width="9.5546875" style="85" customWidth="1"/>
    <col min="12551" max="12551" width="14" style="85" customWidth="1"/>
    <col min="12552" max="12552" width="16.33203125" style="85" customWidth="1"/>
    <col min="12553" max="12553" width="15.88671875" style="85" customWidth="1"/>
    <col min="12554" max="12554" width="11.6640625" style="85" customWidth="1"/>
    <col min="12555" max="12555" width="8.33203125" style="85" customWidth="1"/>
    <col min="12556" max="12556" width="16.5546875" style="85" customWidth="1"/>
    <col min="12557" max="12800" width="11.44140625" style="85"/>
    <col min="12801" max="12801" width="22.6640625" style="85" customWidth="1"/>
    <col min="12802" max="12802" width="15.44140625" style="85" customWidth="1"/>
    <col min="12803" max="12803" width="7.33203125" style="85" customWidth="1"/>
    <col min="12804" max="12804" width="11.44140625" style="85"/>
    <col min="12805" max="12805" width="5.6640625" style="85" customWidth="1"/>
    <col min="12806" max="12806" width="9.5546875" style="85" customWidth="1"/>
    <col min="12807" max="12807" width="14" style="85" customWidth="1"/>
    <col min="12808" max="12808" width="16.33203125" style="85" customWidth="1"/>
    <col min="12809" max="12809" width="15.88671875" style="85" customWidth="1"/>
    <col min="12810" max="12810" width="11.6640625" style="85" customWidth="1"/>
    <col min="12811" max="12811" width="8.33203125" style="85" customWidth="1"/>
    <col min="12812" max="12812" width="16.5546875" style="85" customWidth="1"/>
    <col min="12813" max="13056" width="11.44140625" style="85"/>
    <col min="13057" max="13057" width="22.6640625" style="85" customWidth="1"/>
    <col min="13058" max="13058" width="15.44140625" style="85" customWidth="1"/>
    <col min="13059" max="13059" width="7.33203125" style="85" customWidth="1"/>
    <col min="13060" max="13060" width="11.44140625" style="85"/>
    <col min="13061" max="13061" width="5.6640625" style="85" customWidth="1"/>
    <col min="13062" max="13062" width="9.5546875" style="85" customWidth="1"/>
    <col min="13063" max="13063" width="14" style="85" customWidth="1"/>
    <col min="13064" max="13064" width="16.33203125" style="85" customWidth="1"/>
    <col min="13065" max="13065" width="15.88671875" style="85" customWidth="1"/>
    <col min="13066" max="13066" width="11.6640625" style="85" customWidth="1"/>
    <col min="13067" max="13067" width="8.33203125" style="85" customWidth="1"/>
    <col min="13068" max="13068" width="16.5546875" style="85" customWidth="1"/>
    <col min="13069" max="13312" width="11.44140625" style="85"/>
    <col min="13313" max="13313" width="22.6640625" style="85" customWidth="1"/>
    <col min="13314" max="13314" width="15.44140625" style="85" customWidth="1"/>
    <col min="13315" max="13315" width="7.33203125" style="85" customWidth="1"/>
    <col min="13316" max="13316" width="11.44140625" style="85"/>
    <col min="13317" max="13317" width="5.6640625" style="85" customWidth="1"/>
    <col min="13318" max="13318" width="9.5546875" style="85" customWidth="1"/>
    <col min="13319" max="13319" width="14" style="85" customWidth="1"/>
    <col min="13320" max="13320" width="16.33203125" style="85" customWidth="1"/>
    <col min="13321" max="13321" width="15.88671875" style="85" customWidth="1"/>
    <col min="13322" max="13322" width="11.6640625" style="85" customWidth="1"/>
    <col min="13323" max="13323" width="8.33203125" style="85" customWidth="1"/>
    <col min="13324" max="13324" width="16.5546875" style="85" customWidth="1"/>
    <col min="13325" max="13568" width="11.44140625" style="85"/>
    <col min="13569" max="13569" width="22.6640625" style="85" customWidth="1"/>
    <col min="13570" max="13570" width="15.44140625" style="85" customWidth="1"/>
    <col min="13571" max="13571" width="7.33203125" style="85" customWidth="1"/>
    <col min="13572" max="13572" width="11.44140625" style="85"/>
    <col min="13573" max="13573" width="5.6640625" style="85" customWidth="1"/>
    <col min="13574" max="13574" width="9.5546875" style="85" customWidth="1"/>
    <col min="13575" max="13575" width="14" style="85" customWidth="1"/>
    <col min="13576" max="13576" width="16.33203125" style="85" customWidth="1"/>
    <col min="13577" max="13577" width="15.88671875" style="85" customWidth="1"/>
    <col min="13578" max="13578" width="11.6640625" style="85" customWidth="1"/>
    <col min="13579" max="13579" width="8.33203125" style="85" customWidth="1"/>
    <col min="13580" max="13580" width="16.5546875" style="85" customWidth="1"/>
    <col min="13581" max="13824" width="11.44140625" style="85"/>
    <col min="13825" max="13825" width="22.6640625" style="85" customWidth="1"/>
    <col min="13826" max="13826" width="15.44140625" style="85" customWidth="1"/>
    <col min="13827" max="13827" width="7.33203125" style="85" customWidth="1"/>
    <col min="13828" max="13828" width="11.44140625" style="85"/>
    <col min="13829" max="13829" width="5.6640625" style="85" customWidth="1"/>
    <col min="13830" max="13830" width="9.5546875" style="85" customWidth="1"/>
    <col min="13831" max="13831" width="14" style="85" customWidth="1"/>
    <col min="13832" max="13832" width="16.33203125" style="85" customWidth="1"/>
    <col min="13833" max="13833" width="15.88671875" style="85" customWidth="1"/>
    <col min="13834" max="13834" width="11.6640625" style="85" customWidth="1"/>
    <col min="13835" max="13835" width="8.33203125" style="85" customWidth="1"/>
    <col min="13836" max="13836" width="16.5546875" style="85" customWidth="1"/>
    <col min="13837" max="14080" width="11.44140625" style="85"/>
    <col min="14081" max="14081" width="22.6640625" style="85" customWidth="1"/>
    <col min="14082" max="14082" width="15.44140625" style="85" customWidth="1"/>
    <col min="14083" max="14083" width="7.33203125" style="85" customWidth="1"/>
    <col min="14084" max="14084" width="11.44140625" style="85"/>
    <col min="14085" max="14085" width="5.6640625" style="85" customWidth="1"/>
    <col min="14086" max="14086" width="9.5546875" style="85" customWidth="1"/>
    <col min="14087" max="14087" width="14" style="85" customWidth="1"/>
    <col min="14088" max="14088" width="16.33203125" style="85" customWidth="1"/>
    <col min="14089" max="14089" width="15.88671875" style="85" customWidth="1"/>
    <col min="14090" max="14090" width="11.6640625" style="85" customWidth="1"/>
    <col min="14091" max="14091" width="8.33203125" style="85" customWidth="1"/>
    <col min="14092" max="14092" width="16.5546875" style="85" customWidth="1"/>
    <col min="14093" max="14336" width="11.44140625" style="85"/>
    <col min="14337" max="14337" width="22.6640625" style="85" customWidth="1"/>
    <col min="14338" max="14338" width="15.44140625" style="85" customWidth="1"/>
    <col min="14339" max="14339" width="7.33203125" style="85" customWidth="1"/>
    <col min="14340" max="14340" width="11.44140625" style="85"/>
    <col min="14341" max="14341" width="5.6640625" style="85" customWidth="1"/>
    <col min="14342" max="14342" width="9.5546875" style="85" customWidth="1"/>
    <col min="14343" max="14343" width="14" style="85" customWidth="1"/>
    <col min="14344" max="14344" width="16.33203125" style="85" customWidth="1"/>
    <col min="14345" max="14345" width="15.88671875" style="85" customWidth="1"/>
    <col min="14346" max="14346" width="11.6640625" style="85" customWidth="1"/>
    <col min="14347" max="14347" width="8.33203125" style="85" customWidth="1"/>
    <col min="14348" max="14348" width="16.5546875" style="85" customWidth="1"/>
    <col min="14349" max="14592" width="11.44140625" style="85"/>
    <col min="14593" max="14593" width="22.6640625" style="85" customWidth="1"/>
    <col min="14594" max="14594" width="15.44140625" style="85" customWidth="1"/>
    <col min="14595" max="14595" width="7.33203125" style="85" customWidth="1"/>
    <col min="14596" max="14596" width="11.44140625" style="85"/>
    <col min="14597" max="14597" width="5.6640625" style="85" customWidth="1"/>
    <col min="14598" max="14598" width="9.5546875" style="85" customWidth="1"/>
    <col min="14599" max="14599" width="14" style="85" customWidth="1"/>
    <col min="14600" max="14600" width="16.33203125" style="85" customWidth="1"/>
    <col min="14601" max="14601" width="15.88671875" style="85" customWidth="1"/>
    <col min="14602" max="14602" width="11.6640625" style="85" customWidth="1"/>
    <col min="14603" max="14603" width="8.33203125" style="85" customWidth="1"/>
    <col min="14604" max="14604" width="16.5546875" style="85" customWidth="1"/>
    <col min="14605" max="14848" width="11.44140625" style="85"/>
    <col min="14849" max="14849" width="22.6640625" style="85" customWidth="1"/>
    <col min="14850" max="14850" width="15.44140625" style="85" customWidth="1"/>
    <col min="14851" max="14851" width="7.33203125" style="85" customWidth="1"/>
    <col min="14852" max="14852" width="11.44140625" style="85"/>
    <col min="14853" max="14853" width="5.6640625" style="85" customWidth="1"/>
    <col min="14854" max="14854" width="9.5546875" style="85" customWidth="1"/>
    <col min="14855" max="14855" width="14" style="85" customWidth="1"/>
    <col min="14856" max="14856" width="16.33203125" style="85" customWidth="1"/>
    <col min="14857" max="14857" width="15.88671875" style="85" customWidth="1"/>
    <col min="14858" max="14858" width="11.6640625" style="85" customWidth="1"/>
    <col min="14859" max="14859" width="8.33203125" style="85" customWidth="1"/>
    <col min="14860" max="14860" width="16.5546875" style="85" customWidth="1"/>
    <col min="14861" max="15104" width="11.44140625" style="85"/>
    <col min="15105" max="15105" width="22.6640625" style="85" customWidth="1"/>
    <col min="15106" max="15106" width="15.44140625" style="85" customWidth="1"/>
    <col min="15107" max="15107" width="7.33203125" style="85" customWidth="1"/>
    <col min="15108" max="15108" width="11.44140625" style="85"/>
    <col min="15109" max="15109" width="5.6640625" style="85" customWidth="1"/>
    <col min="15110" max="15110" width="9.5546875" style="85" customWidth="1"/>
    <col min="15111" max="15111" width="14" style="85" customWidth="1"/>
    <col min="15112" max="15112" width="16.33203125" style="85" customWidth="1"/>
    <col min="15113" max="15113" width="15.88671875" style="85" customWidth="1"/>
    <col min="15114" max="15114" width="11.6640625" style="85" customWidth="1"/>
    <col min="15115" max="15115" width="8.33203125" style="85" customWidth="1"/>
    <col min="15116" max="15116" width="16.5546875" style="85" customWidth="1"/>
    <col min="15117" max="15360" width="11.44140625" style="85"/>
    <col min="15361" max="15361" width="22.6640625" style="85" customWidth="1"/>
    <col min="15362" max="15362" width="15.44140625" style="85" customWidth="1"/>
    <col min="15363" max="15363" width="7.33203125" style="85" customWidth="1"/>
    <col min="15364" max="15364" width="11.44140625" style="85"/>
    <col min="15365" max="15365" width="5.6640625" style="85" customWidth="1"/>
    <col min="15366" max="15366" width="9.5546875" style="85" customWidth="1"/>
    <col min="15367" max="15367" width="14" style="85" customWidth="1"/>
    <col min="15368" max="15368" width="16.33203125" style="85" customWidth="1"/>
    <col min="15369" max="15369" width="15.88671875" style="85" customWidth="1"/>
    <col min="15370" max="15370" width="11.6640625" style="85" customWidth="1"/>
    <col min="15371" max="15371" width="8.33203125" style="85" customWidth="1"/>
    <col min="15372" max="15372" width="16.5546875" style="85" customWidth="1"/>
    <col min="15373" max="15616" width="11.44140625" style="85"/>
    <col min="15617" max="15617" width="22.6640625" style="85" customWidth="1"/>
    <col min="15618" max="15618" width="15.44140625" style="85" customWidth="1"/>
    <col min="15619" max="15619" width="7.33203125" style="85" customWidth="1"/>
    <col min="15620" max="15620" width="11.44140625" style="85"/>
    <col min="15621" max="15621" width="5.6640625" style="85" customWidth="1"/>
    <col min="15622" max="15622" width="9.5546875" style="85" customWidth="1"/>
    <col min="15623" max="15623" width="14" style="85" customWidth="1"/>
    <col min="15624" max="15624" width="16.33203125" style="85" customWidth="1"/>
    <col min="15625" max="15625" width="15.88671875" style="85" customWidth="1"/>
    <col min="15626" max="15626" width="11.6640625" style="85" customWidth="1"/>
    <col min="15627" max="15627" width="8.33203125" style="85" customWidth="1"/>
    <col min="15628" max="15628" width="16.5546875" style="85" customWidth="1"/>
    <col min="15629" max="15872" width="11.44140625" style="85"/>
    <col min="15873" max="15873" width="22.6640625" style="85" customWidth="1"/>
    <col min="15874" max="15874" width="15.44140625" style="85" customWidth="1"/>
    <col min="15875" max="15875" width="7.33203125" style="85" customWidth="1"/>
    <col min="15876" max="15876" width="11.44140625" style="85"/>
    <col min="15877" max="15877" width="5.6640625" style="85" customWidth="1"/>
    <col min="15878" max="15878" width="9.5546875" style="85" customWidth="1"/>
    <col min="15879" max="15879" width="14" style="85" customWidth="1"/>
    <col min="15880" max="15880" width="16.33203125" style="85" customWidth="1"/>
    <col min="15881" max="15881" width="15.88671875" style="85" customWidth="1"/>
    <col min="15882" max="15882" width="11.6640625" style="85" customWidth="1"/>
    <col min="15883" max="15883" width="8.33203125" style="85" customWidth="1"/>
    <col min="15884" max="15884" width="16.5546875" style="85" customWidth="1"/>
    <col min="15885" max="16128" width="11.44140625" style="85"/>
    <col min="16129" max="16129" width="22.6640625" style="85" customWidth="1"/>
    <col min="16130" max="16130" width="15.44140625" style="85" customWidth="1"/>
    <col min="16131" max="16131" width="7.33203125" style="85" customWidth="1"/>
    <col min="16132" max="16132" width="11.44140625" style="85"/>
    <col min="16133" max="16133" width="5.6640625" style="85" customWidth="1"/>
    <col min="16134" max="16134" width="9.5546875" style="85" customWidth="1"/>
    <col min="16135" max="16135" width="14" style="85" customWidth="1"/>
    <col min="16136" max="16136" width="16.33203125" style="85" customWidth="1"/>
    <col min="16137" max="16137" width="15.88671875" style="85" customWidth="1"/>
    <col min="16138" max="16138" width="11.6640625" style="85" customWidth="1"/>
    <col min="16139" max="16139" width="8.33203125" style="85" customWidth="1"/>
    <col min="16140" max="16140" width="16.5546875" style="85" customWidth="1"/>
    <col min="16141" max="16384" width="11.44140625" style="85"/>
  </cols>
  <sheetData>
    <row r="1" spans="1:12" s="45" customFormat="1">
      <c r="A1" s="506"/>
      <c r="B1" s="509"/>
      <c r="C1" s="510"/>
      <c r="D1" s="510"/>
      <c r="E1" s="510"/>
      <c r="F1" s="510"/>
      <c r="G1" s="510"/>
      <c r="H1" s="511"/>
      <c r="I1" s="512" t="s">
        <v>26</v>
      </c>
      <c r="J1" s="514" t="s">
        <v>27</v>
      </c>
      <c r="K1" s="515"/>
      <c r="L1" s="516"/>
    </row>
    <row r="2" spans="1:12" s="45" customFormat="1">
      <c r="A2" s="507"/>
      <c r="B2" s="520" t="s">
        <v>140</v>
      </c>
      <c r="C2" s="521"/>
      <c r="D2" s="521"/>
      <c r="E2" s="521"/>
      <c r="F2" s="521"/>
      <c r="G2" s="521"/>
      <c r="H2" s="522"/>
      <c r="I2" s="513"/>
      <c r="J2" s="517"/>
      <c r="K2" s="518"/>
      <c r="L2" s="519"/>
    </row>
    <row r="3" spans="1:12" s="45" customFormat="1">
      <c r="A3" s="507"/>
      <c r="B3" s="523" t="s">
        <v>144</v>
      </c>
      <c r="C3" s="524"/>
      <c r="D3" s="524"/>
      <c r="E3" s="524"/>
      <c r="F3" s="524"/>
      <c r="G3" s="524"/>
      <c r="H3" s="525"/>
      <c r="I3" s="527" t="s">
        <v>28</v>
      </c>
      <c r="J3" s="529">
        <v>1</v>
      </c>
      <c r="K3" s="530"/>
      <c r="L3" s="531"/>
    </row>
    <row r="4" spans="1:12" s="45" customFormat="1">
      <c r="A4" s="507"/>
      <c r="B4" s="523" t="s">
        <v>29</v>
      </c>
      <c r="C4" s="524"/>
      <c r="D4" s="524"/>
      <c r="E4" s="524"/>
      <c r="F4" s="524"/>
      <c r="G4" s="524"/>
      <c r="H4" s="525"/>
      <c r="I4" s="528"/>
      <c r="J4" s="532"/>
      <c r="K4" s="533"/>
      <c r="L4" s="534"/>
    </row>
    <row r="5" spans="1:12" s="45" customFormat="1">
      <c r="A5" s="507"/>
      <c r="B5" s="540" t="s">
        <v>30</v>
      </c>
      <c r="C5" s="541"/>
      <c r="D5" s="541"/>
      <c r="E5" s="541"/>
      <c r="F5" s="541"/>
      <c r="G5" s="541"/>
      <c r="H5" s="542"/>
      <c r="I5" s="527" t="s">
        <v>31</v>
      </c>
      <c r="J5" s="544"/>
      <c r="K5" s="544" t="s">
        <v>32</v>
      </c>
      <c r="L5" s="546"/>
    </row>
    <row r="6" spans="1:12" s="45" customFormat="1" ht="13.5" customHeight="1" thickBot="1">
      <c r="A6" s="508"/>
      <c r="B6" s="500"/>
      <c r="C6" s="501"/>
      <c r="D6" s="501"/>
      <c r="E6" s="501"/>
      <c r="F6" s="501"/>
      <c r="G6" s="501"/>
      <c r="H6" s="502"/>
      <c r="I6" s="543"/>
      <c r="J6" s="545"/>
      <c r="K6" s="545"/>
      <c r="L6" s="547"/>
    </row>
    <row r="7" spans="1:12" s="50" customFormat="1" ht="8.4" thickBot="1">
      <c r="A7" s="46"/>
      <c r="B7" s="47"/>
      <c r="C7" s="47"/>
      <c r="D7" s="47"/>
      <c r="E7" s="47"/>
      <c r="F7" s="47"/>
      <c r="G7" s="47"/>
      <c r="H7" s="47"/>
      <c r="I7" s="47"/>
      <c r="J7" s="48"/>
      <c r="K7" s="48"/>
      <c r="L7" s="49"/>
    </row>
    <row r="8" spans="1:12" s="45" customFormat="1" ht="21.9" customHeight="1">
      <c r="A8" s="51"/>
      <c r="B8" s="52"/>
      <c r="C8" s="52"/>
      <c r="D8" s="52"/>
      <c r="E8" s="52"/>
      <c r="F8" s="53"/>
      <c r="G8" s="52"/>
      <c r="H8" s="52"/>
      <c r="I8" s="54" t="s">
        <v>33</v>
      </c>
      <c r="J8" s="55"/>
      <c r="K8" s="55"/>
      <c r="L8" s="56"/>
    </row>
    <row r="9" spans="1:12" s="63" customFormat="1" ht="10.199999999999999">
      <c r="A9" s="57"/>
      <c r="B9" s="58"/>
      <c r="C9" s="58"/>
      <c r="D9" s="58"/>
      <c r="E9" s="58"/>
      <c r="F9" s="59"/>
      <c r="G9" s="58"/>
      <c r="H9" s="58"/>
      <c r="I9" s="60"/>
      <c r="J9" s="61" t="s">
        <v>34</v>
      </c>
      <c r="K9" s="61" t="s">
        <v>35</v>
      </c>
      <c r="L9" s="62" t="s">
        <v>36</v>
      </c>
    </row>
    <row r="10" spans="1:12" s="45" customFormat="1" ht="27.75" customHeight="1">
      <c r="A10" s="503" t="s">
        <v>37</v>
      </c>
      <c r="B10" s="504"/>
      <c r="C10" s="504"/>
      <c r="D10" s="504"/>
      <c r="E10" s="64"/>
      <c r="G10" s="505" t="s">
        <v>38</v>
      </c>
      <c r="H10" s="505"/>
      <c r="I10" s="65"/>
      <c r="J10" s="66"/>
      <c r="K10" s="66"/>
      <c r="L10" s="67"/>
    </row>
    <row r="11" spans="1:12" s="45" customFormat="1" ht="24" customHeight="1">
      <c r="A11" s="68" t="s">
        <v>39</v>
      </c>
      <c r="B11" s="69" t="s">
        <v>40</v>
      </c>
      <c r="C11" s="535"/>
      <c r="D11" s="535"/>
      <c r="E11" s="70"/>
      <c r="F11" s="71"/>
      <c r="H11" s="72" t="s">
        <v>41</v>
      </c>
      <c r="I11" s="69" t="s">
        <v>25</v>
      </c>
      <c r="J11" s="360"/>
      <c r="K11" s="360"/>
      <c r="L11" s="73"/>
    </row>
    <row r="12" spans="1:12" s="45" customFormat="1" ht="13.8" thickBot="1">
      <c r="A12" s="74"/>
      <c r="B12" s="75"/>
      <c r="C12" s="361"/>
      <c r="D12" s="361"/>
      <c r="E12" s="361"/>
      <c r="F12" s="75"/>
      <c r="G12" s="361"/>
      <c r="H12" s="75"/>
      <c r="I12" s="361"/>
      <c r="J12" s="536"/>
      <c r="K12" s="536"/>
      <c r="L12" s="537"/>
    </row>
    <row r="13" spans="1:12" s="45" customFormat="1">
      <c r="A13" s="76"/>
      <c r="B13" s="77"/>
      <c r="C13" s="77"/>
      <c r="D13" s="77"/>
      <c r="E13" s="77"/>
      <c r="F13" s="77"/>
      <c r="G13" s="77"/>
      <c r="H13" s="77"/>
      <c r="I13" s="77"/>
      <c r="J13" s="77"/>
      <c r="K13" s="77"/>
      <c r="L13" s="78"/>
    </row>
    <row r="14" spans="1:12">
      <c r="A14" s="79" t="s">
        <v>42</v>
      </c>
      <c r="B14" s="80"/>
      <c r="C14" s="81" t="s">
        <v>32</v>
      </c>
      <c r="D14" s="82"/>
      <c r="E14" s="45"/>
      <c r="F14" s="83"/>
      <c r="G14" s="83"/>
      <c r="H14" s="83"/>
      <c r="I14" s="83"/>
      <c r="J14" s="83"/>
      <c r="K14" s="83"/>
      <c r="L14" s="84"/>
    </row>
    <row r="15" spans="1:12" ht="33.75" customHeight="1">
      <c r="A15" s="86" t="s">
        <v>43</v>
      </c>
      <c r="B15" s="538" t="s">
        <v>169</v>
      </c>
      <c r="C15" s="538"/>
      <c r="D15" s="538"/>
      <c r="E15" s="538"/>
      <c r="F15" s="538"/>
      <c r="G15" s="538"/>
      <c r="H15" s="538"/>
      <c r="I15" s="538"/>
      <c r="J15" s="538"/>
      <c r="K15" s="538"/>
      <c r="L15" s="539"/>
    </row>
    <row r="16" spans="1:12" ht="18" customHeight="1">
      <c r="A16" s="86"/>
      <c r="B16" s="87"/>
      <c r="C16" s="88"/>
      <c r="D16" s="88"/>
      <c r="E16" s="88"/>
      <c r="F16" s="88"/>
      <c r="G16" s="88"/>
      <c r="H16" s="88"/>
      <c r="I16" s="88"/>
      <c r="J16" s="88"/>
      <c r="K16" s="88"/>
      <c r="L16" s="84"/>
    </row>
    <row r="17" spans="1:12" ht="6" customHeight="1">
      <c r="A17" s="86"/>
      <c r="B17" s="89"/>
      <c r="C17" s="90"/>
      <c r="D17" s="90"/>
      <c r="E17" s="90"/>
      <c r="F17" s="90"/>
      <c r="G17" s="90"/>
      <c r="H17" s="90"/>
      <c r="I17" s="90"/>
      <c r="J17" s="90"/>
      <c r="K17" s="90"/>
      <c r="L17" s="91"/>
    </row>
    <row r="18" spans="1:12" ht="18" customHeight="1">
      <c r="A18" s="86" t="s">
        <v>44</v>
      </c>
      <c r="B18" s="92"/>
      <c r="C18" s="359"/>
      <c r="D18" s="359"/>
      <c r="E18" s="359"/>
      <c r="F18" s="359"/>
      <c r="G18" s="93"/>
      <c r="H18" s="81" t="s">
        <v>45</v>
      </c>
      <c r="I18" s="526"/>
      <c r="J18" s="526"/>
      <c r="K18" s="359"/>
      <c r="L18" s="94"/>
    </row>
    <row r="19" spans="1:12" ht="4.5" customHeight="1">
      <c r="A19" s="86"/>
      <c r="B19" s="89"/>
      <c r="C19" s="90"/>
      <c r="D19" s="90"/>
      <c r="E19" s="90"/>
      <c r="F19" s="90"/>
      <c r="G19" s="90"/>
      <c r="H19" s="90"/>
      <c r="I19" s="90"/>
      <c r="J19" s="90"/>
      <c r="K19" s="90"/>
      <c r="L19" s="91"/>
    </row>
    <row r="20" spans="1:12" ht="18.75" customHeight="1">
      <c r="A20" s="86" t="s">
        <v>46</v>
      </c>
      <c r="B20" s="92"/>
      <c r="C20" s="360"/>
      <c r="D20" s="360"/>
      <c r="E20" s="360"/>
      <c r="F20" s="360"/>
      <c r="G20" s="360"/>
      <c r="H20" s="360"/>
      <c r="I20" s="360"/>
      <c r="J20" s="360"/>
      <c r="K20" s="360"/>
      <c r="L20" s="95"/>
    </row>
    <row r="21" spans="1:12" ht="3.75" customHeight="1">
      <c r="A21" s="86"/>
      <c r="B21" s="89"/>
      <c r="C21" s="70"/>
      <c r="D21" s="70"/>
      <c r="E21" s="70"/>
      <c r="F21" s="70"/>
      <c r="G21" s="70"/>
      <c r="H21" s="70"/>
      <c r="I21" s="70"/>
      <c r="J21" s="70"/>
      <c r="K21" s="70"/>
      <c r="L21" s="73"/>
    </row>
    <row r="22" spans="1:12" ht="18" customHeight="1">
      <c r="A22" s="86" t="s">
        <v>47</v>
      </c>
      <c r="B22" s="92"/>
      <c r="C22" s="360"/>
      <c r="D22" s="360"/>
      <c r="E22" s="360"/>
      <c r="F22" s="360"/>
      <c r="G22" s="360"/>
      <c r="H22" s="360"/>
      <c r="I22" s="362" t="s">
        <v>48</v>
      </c>
      <c r="J22" s="96"/>
      <c r="K22" s="362" t="s">
        <v>32</v>
      </c>
      <c r="L22" s="97"/>
    </row>
    <row r="23" spans="1:12" ht="3.75" customHeight="1">
      <c r="A23" s="86"/>
      <c r="B23" s="89"/>
      <c r="C23" s="70"/>
      <c r="D23" s="70"/>
      <c r="E23" s="70"/>
      <c r="F23" s="70"/>
      <c r="G23" s="70"/>
      <c r="H23" s="70"/>
      <c r="I23" s="70"/>
      <c r="J23" s="70"/>
      <c r="K23" s="70"/>
      <c r="L23" s="73"/>
    </row>
    <row r="24" spans="1:12" ht="19.5" customHeight="1">
      <c r="A24" s="86" t="s">
        <v>49</v>
      </c>
      <c r="B24" s="89"/>
      <c r="C24" s="70"/>
      <c r="D24" s="70"/>
      <c r="E24" s="98"/>
      <c r="F24" s="93"/>
      <c r="G24" s="360"/>
      <c r="H24" s="360"/>
      <c r="I24" s="45"/>
      <c r="J24" s="70"/>
      <c r="K24" s="70"/>
      <c r="L24" s="73"/>
    </row>
    <row r="25" spans="1:12" s="104" customFormat="1" ht="10.199999999999999">
      <c r="A25" s="99"/>
      <c r="B25" s="100"/>
      <c r="C25" s="101"/>
      <c r="D25" s="101"/>
      <c r="E25" s="548" t="s">
        <v>34</v>
      </c>
      <c r="F25" s="548"/>
      <c r="G25" s="101" t="s">
        <v>35</v>
      </c>
      <c r="H25" s="101" t="s">
        <v>36</v>
      </c>
      <c r="I25" s="102"/>
      <c r="J25" s="101"/>
      <c r="K25" s="101"/>
      <c r="L25" s="103"/>
    </row>
    <row r="26" spans="1:12" ht="12.75" customHeight="1">
      <c r="A26" s="105"/>
      <c r="B26" s="83"/>
      <c r="C26" s="83"/>
      <c r="D26" s="83"/>
      <c r="E26" s="83"/>
      <c r="F26" s="83"/>
      <c r="G26" s="83"/>
      <c r="H26" s="83"/>
      <c r="I26" s="83"/>
      <c r="J26" s="83"/>
      <c r="K26" s="83"/>
      <c r="L26" s="84"/>
    </row>
    <row r="27" spans="1:12" ht="13.8">
      <c r="A27" s="556" t="s">
        <v>50</v>
      </c>
      <c r="B27" s="557"/>
      <c r="C27" s="557"/>
      <c r="D27" s="557"/>
      <c r="E27" s="557"/>
      <c r="F27" s="557"/>
      <c r="G27" s="557"/>
      <c r="H27" s="557"/>
      <c r="I27" s="557"/>
      <c r="J27" s="557"/>
      <c r="K27" s="557"/>
      <c r="L27" s="558"/>
    </row>
    <row r="28" spans="1:12" ht="13.8" thickBot="1">
      <c r="A28" s="106"/>
      <c r="B28" s="107"/>
      <c r="C28" s="107"/>
      <c r="D28" s="107"/>
      <c r="E28" s="107"/>
      <c r="F28" s="107"/>
      <c r="G28" s="107"/>
      <c r="H28" s="107"/>
      <c r="I28" s="107"/>
      <c r="J28" s="107"/>
      <c r="K28" s="107"/>
      <c r="L28" s="108"/>
    </row>
    <row r="29" spans="1:12" ht="26.4">
      <c r="A29" s="109" t="s">
        <v>51</v>
      </c>
      <c r="B29" s="549" t="s">
        <v>52</v>
      </c>
      <c r="C29" s="550"/>
      <c r="D29" s="550"/>
      <c r="E29" s="550"/>
      <c r="F29" s="550"/>
      <c r="G29" s="550"/>
      <c r="H29" s="551"/>
      <c r="I29" s="358" t="s">
        <v>53</v>
      </c>
      <c r="J29" s="552" t="s">
        <v>54</v>
      </c>
      <c r="K29" s="553"/>
      <c r="L29" s="109" t="s">
        <v>4</v>
      </c>
    </row>
    <row r="30" spans="1:12" ht="13.8" thickBot="1">
      <c r="A30" s="229">
        <v>310.10000000000002</v>
      </c>
      <c r="B30" s="230" t="s">
        <v>147</v>
      </c>
      <c r="C30" s="231"/>
      <c r="D30" s="231"/>
      <c r="E30" s="231"/>
      <c r="F30" s="231"/>
      <c r="G30" s="231"/>
      <c r="H30" s="231"/>
      <c r="I30" s="363"/>
      <c r="J30" s="609" t="s">
        <v>14</v>
      </c>
      <c r="K30" s="610"/>
      <c r="L30" s="228"/>
    </row>
    <row r="31" spans="1:12">
      <c r="A31" s="106"/>
      <c r="B31" s="107"/>
      <c r="C31" s="107"/>
      <c r="D31" s="107"/>
      <c r="E31" s="107"/>
      <c r="F31" s="107"/>
      <c r="G31" s="107"/>
      <c r="H31" s="107"/>
      <c r="I31" s="107"/>
      <c r="J31" s="107"/>
      <c r="K31" s="107"/>
      <c r="L31" s="108"/>
    </row>
    <row r="32" spans="1:12">
      <c r="A32" s="114" t="s">
        <v>56</v>
      </c>
      <c r="B32" s="115"/>
      <c r="C32" s="115"/>
      <c r="D32" s="115"/>
      <c r="E32" s="115"/>
      <c r="F32" s="115"/>
      <c r="G32" s="115"/>
      <c r="H32" s="115"/>
      <c r="I32" s="115"/>
      <c r="J32" s="115"/>
      <c r="K32" s="115"/>
      <c r="L32" s="116"/>
    </row>
    <row r="33" spans="1:12" s="119" customFormat="1" ht="3.75" customHeight="1" thickBot="1">
      <c r="A33" s="117"/>
      <c r="B33" s="107"/>
      <c r="C33" s="107"/>
      <c r="D33" s="107"/>
      <c r="E33" s="107"/>
      <c r="F33" s="107"/>
      <c r="G33" s="118"/>
      <c r="H33" s="118"/>
      <c r="I33" s="107"/>
      <c r="J33" s="107"/>
      <c r="K33" s="107"/>
      <c r="L33" s="108"/>
    </row>
    <row r="34" spans="1:12" s="122" customFormat="1" ht="12">
      <c r="A34" s="559" t="s">
        <v>52</v>
      </c>
      <c r="B34" s="560"/>
      <c r="C34" s="560"/>
      <c r="D34" s="560"/>
      <c r="E34" s="560"/>
      <c r="F34" s="561"/>
      <c r="G34" s="562" t="s">
        <v>57</v>
      </c>
      <c r="H34" s="563"/>
      <c r="I34" s="120" t="s">
        <v>58</v>
      </c>
      <c r="J34" s="564" t="s">
        <v>59</v>
      </c>
      <c r="K34" s="561"/>
      <c r="L34" s="121" t="s">
        <v>60</v>
      </c>
    </row>
    <row r="35" spans="1:12" s="122" customFormat="1" ht="12" customHeight="1">
      <c r="A35" s="611" t="s">
        <v>106</v>
      </c>
      <c r="B35" s="612"/>
      <c r="C35" s="612"/>
      <c r="D35" s="566"/>
      <c r="E35" s="566"/>
      <c r="F35" s="567"/>
      <c r="G35" s="568"/>
      <c r="H35" s="569"/>
      <c r="I35" s="123">
        <f>124855.1*1.0562</f>
        <v>131871.95662000001</v>
      </c>
      <c r="J35" s="613">
        <v>600</v>
      </c>
      <c r="K35" s="614"/>
      <c r="L35" s="124">
        <f>I35/J35</f>
        <v>219.78659436666669</v>
      </c>
    </row>
    <row r="36" spans="1:12" s="122" customFormat="1" ht="12" customHeight="1">
      <c r="A36" s="611" t="s">
        <v>107</v>
      </c>
      <c r="B36" s="612"/>
      <c r="C36" s="612"/>
      <c r="D36" s="353"/>
      <c r="E36" s="353"/>
      <c r="F36" s="355"/>
      <c r="G36" s="356"/>
      <c r="H36" s="357"/>
      <c r="I36" s="123">
        <f>83236.74*1.0562</f>
        <v>87914.644788000005</v>
      </c>
      <c r="J36" s="613">
        <v>600</v>
      </c>
      <c r="K36" s="614"/>
      <c r="L36" s="124">
        <f>I36/J36</f>
        <v>146.52440798000001</v>
      </c>
    </row>
    <row r="37" spans="1:12" s="122" customFormat="1" ht="12" customHeight="1">
      <c r="A37" s="611" t="s">
        <v>108</v>
      </c>
      <c r="B37" s="612"/>
      <c r="C37" s="612"/>
      <c r="D37" s="353"/>
      <c r="E37" s="353"/>
      <c r="F37" s="355"/>
      <c r="G37" s="356"/>
      <c r="H37" s="357"/>
      <c r="I37" s="123">
        <f>156068.89*1.0562</f>
        <v>164839.96161800003</v>
      </c>
      <c r="J37" s="613">
        <v>600</v>
      </c>
      <c r="K37" s="614"/>
      <c r="L37" s="124">
        <f>I37/J37</f>
        <v>274.73326936333336</v>
      </c>
    </row>
    <row r="38" spans="1:12" s="122" customFormat="1" ht="12.75" customHeight="1">
      <c r="A38" s="611" t="s">
        <v>109</v>
      </c>
      <c r="B38" s="612"/>
      <c r="C38" s="612"/>
      <c r="D38" s="572"/>
      <c r="E38" s="572"/>
      <c r="F38" s="573"/>
      <c r="G38" s="615"/>
      <c r="H38" s="615"/>
      <c r="I38" s="123"/>
      <c r="J38" s="616"/>
      <c r="K38" s="617"/>
      <c r="L38" s="124">
        <f>L76*0.1</f>
        <v>8.5025714707800013</v>
      </c>
    </row>
    <row r="39" spans="1:12" s="122" customFormat="1" ht="12" thickBot="1">
      <c r="A39" s="565"/>
      <c r="B39" s="566"/>
      <c r="C39" s="566"/>
      <c r="D39" s="618"/>
      <c r="E39" s="618"/>
      <c r="F39" s="619"/>
      <c r="G39" s="220"/>
      <c r="H39" s="220"/>
      <c r="I39" s="221"/>
      <c r="J39" s="620"/>
      <c r="K39" s="621"/>
      <c r="L39" s="175"/>
    </row>
    <row r="40" spans="1:12" s="122" customFormat="1" ht="12.6" thickBot="1">
      <c r="A40" s="580" t="s">
        <v>65</v>
      </c>
      <c r="B40" s="581"/>
      <c r="C40" s="581"/>
      <c r="D40" s="581"/>
      <c r="E40" s="581"/>
      <c r="F40" s="581"/>
      <c r="G40" s="581"/>
      <c r="H40" s="581"/>
      <c r="I40" s="581"/>
      <c r="J40" s="582"/>
      <c r="K40" s="583"/>
      <c r="L40" s="140">
        <f>SUM(L35:L39)</f>
        <v>649.54684318078</v>
      </c>
    </row>
    <row r="41" spans="1:12" s="122" customFormat="1" ht="12">
      <c r="A41" s="141"/>
      <c r="B41" s="142"/>
      <c r="C41" s="142"/>
      <c r="D41" s="142"/>
      <c r="E41" s="142"/>
      <c r="F41" s="142"/>
      <c r="G41" s="142"/>
      <c r="H41" s="142"/>
      <c r="I41" s="142"/>
      <c r="J41" s="142"/>
      <c r="K41" s="142"/>
      <c r="L41" s="143"/>
    </row>
    <row r="42" spans="1:12">
      <c r="A42" s="144" t="s">
        <v>66</v>
      </c>
      <c r="B42" s="285"/>
      <c r="C42" s="285"/>
      <c r="D42" s="285"/>
      <c r="E42" s="285"/>
      <c r="F42" s="285"/>
      <c r="G42" s="285"/>
      <c r="H42" s="285"/>
      <c r="I42" s="285"/>
      <c r="J42" s="285"/>
      <c r="K42" s="285"/>
      <c r="L42" s="146"/>
    </row>
    <row r="43" spans="1:12" s="122" customFormat="1" ht="3.75" customHeight="1" thickBot="1">
      <c r="A43" s="147"/>
      <c r="B43" s="148"/>
      <c r="C43" s="148"/>
      <c r="D43" s="148"/>
      <c r="E43" s="148"/>
      <c r="F43" s="148"/>
      <c r="G43" s="148"/>
      <c r="H43" s="142"/>
      <c r="I43" s="142"/>
      <c r="J43" s="142"/>
      <c r="K43" s="142"/>
      <c r="L43" s="143"/>
    </row>
    <row r="44" spans="1:12" s="122" customFormat="1" ht="12">
      <c r="A44" s="559" t="s">
        <v>52</v>
      </c>
      <c r="B44" s="560"/>
      <c r="C44" s="560"/>
      <c r="D44" s="560"/>
      <c r="E44" s="560"/>
      <c r="F44" s="560"/>
      <c r="G44" s="561"/>
      <c r="H44" s="354" t="s">
        <v>54</v>
      </c>
      <c r="I44" s="120" t="s">
        <v>4</v>
      </c>
      <c r="J44" s="564" t="s">
        <v>67</v>
      </c>
      <c r="K44" s="561"/>
      <c r="L44" s="121" t="s">
        <v>60</v>
      </c>
    </row>
    <row r="45" spans="1:12" s="122" customFormat="1" ht="11.4">
      <c r="A45" s="364" t="s">
        <v>110</v>
      </c>
      <c r="B45" s="150"/>
      <c r="C45" s="150"/>
      <c r="D45" s="150"/>
      <c r="E45" s="150"/>
      <c r="F45" s="150"/>
      <c r="G45" s="151"/>
      <c r="H45" s="367" t="s">
        <v>111</v>
      </c>
      <c r="I45" s="247">
        <v>3</v>
      </c>
      <c r="J45" s="622">
        <f>78.34*1.0562</f>
        <v>82.742708000000007</v>
      </c>
      <c r="K45" s="623">
        <v>0</v>
      </c>
      <c r="L45" s="124">
        <f>I45*J45</f>
        <v>248.22812400000004</v>
      </c>
    </row>
    <row r="46" spans="1:12" s="122" customFormat="1" ht="11.4">
      <c r="A46" s="364"/>
      <c r="B46" s="150"/>
      <c r="C46" s="150"/>
      <c r="D46" s="150"/>
      <c r="E46" s="150"/>
      <c r="F46" s="150"/>
      <c r="G46" s="151"/>
      <c r="H46" s="367"/>
      <c r="I46" s="232"/>
      <c r="J46" s="622"/>
      <c r="K46" s="623"/>
      <c r="L46" s="124"/>
    </row>
    <row r="47" spans="1:12" s="122" customFormat="1" ht="11.4">
      <c r="A47" s="364"/>
      <c r="B47" s="155"/>
      <c r="C47" s="155"/>
      <c r="D47" s="155"/>
      <c r="E47" s="155"/>
      <c r="F47" s="150"/>
      <c r="G47" s="156"/>
      <c r="H47" s="367"/>
      <c r="I47" s="232"/>
      <c r="J47" s="365"/>
      <c r="K47" s="366"/>
      <c r="L47" s="124"/>
    </row>
    <row r="48" spans="1:12" s="122" customFormat="1" ht="11.4">
      <c r="A48" s="364"/>
      <c r="B48" s="155"/>
      <c r="C48" s="155"/>
      <c r="D48" s="155"/>
      <c r="E48" s="155"/>
      <c r="F48" s="150"/>
      <c r="G48" s="156"/>
      <c r="H48" s="367"/>
      <c r="I48" s="232"/>
      <c r="J48" s="365"/>
      <c r="K48" s="366"/>
      <c r="L48" s="124"/>
    </row>
    <row r="49" spans="1:12" s="122" customFormat="1" ht="11.4">
      <c r="A49" s="364"/>
      <c r="B49" s="155"/>
      <c r="C49" s="155"/>
      <c r="D49" s="155"/>
      <c r="E49" s="155"/>
      <c r="F49" s="150"/>
      <c r="G49" s="156"/>
      <c r="H49" s="367"/>
      <c r="I49" s="232"/>
      <c r="J49" s="365"/>
      <c r="K49" s="366"/>
      <c r="L49" s="124"/>
    </row>
    <row r="50" spans="1:12" s="122" customFormat="1" ht="11.4">
      <c r="A50" s="364"/>
      <c r="B50" s="155"/>
      <c r="C50" s="155"/>
      <c r="D50" s="155"/>
      <c r="E50" s="155"/>
      <c r="F50" s="150"/>
      <c r="G50" s="156"/>
      <c r="H50" s="367"/>
      <c r="I50" s="232"/>
      <c r="J50" s="365"/>
      <c r="K50" s="366"/>
      <c r="L50" s="124"/>
    </row>
    <row r="51" spans="1:12" s="122" customFormat="1" ht="11.4">
      <c r="A51" s="364"/>
      <c r="B51" s="155"/>
      <c r="C51" s="155"/>
      <c r="D51" s="155"/>
      <c r="E51" s="155"/>
      <c r="F51" s="150"/>
      <c r="G51" s="156"/>
      <c r="H51" s="367"/>
      <c r="I51" s="232"/>
      <c r="J51" s="365"/>
      <c r="K51" s="366"/>
      <c r="L51" s="124"/>
    </row>
    <row r="52" spans="1:12" s="122" customFormat="1" ht="11.4">
      <c r="A52" s="364"/>
      <c r="B52" s="155"/>
      <c r="C52" s="155"/>
      <c r="D52" s="155"/>
      <c r="E52" s="155"/>
      <c r="F52" s="150"/>
      <c r="G52" s="156"/>
      <c r="H52" s="367"/>
      <c r="I52" s="232"/>
      <c r="J52" s="365"/>
      <c r="K52" s="366"/>
      <c r="L52" s="124"/>
    </row>
    <row r="53" spans="1:12" s="122" customFormat="1" ht="11.4">
      <c r="A53" s="364"/>
      <c r="B53" s="155"/>
      <c r="C53" s="155"/>
      <c r="D53" s="155"/>
      <c r="E53" s="155"/>
      <c r="F53" s="150"/>
      <c r="G53" s="156"/>
      <c r="H53" s="367"/>
      <c r="I53" s="232"/>
      <c r="J53" s="365"/>
      <c r="K53" s="366"/>
      <c r="L53" s="124"/>
    </row>
    <row r="54" spans="1:12" s="122" customFormat="1" ht="11.4">
      <c r="A54" s="364"/>
      <c r="B54" s="155"/>
      <c r="C54" s="155"/>
      <c r="D54" s="155"/>
      <c r="E54" s="155"/>
      <c r="F54" s="150"/>
      <c r="G54" s="156"/>
      <c r="H54" s="367"/>
      <c r="I54" s="232"/>
      <c r="J54" s="365"/>
      <c r="K54" s="366"/>
      <c r="L54" s="124"/>
    </row>
    <row r="55" spans="1:12" s="122" customFormat="1" ht="11.4">
      <c r="A55" s="364"/>
      <c r="B55" s="155"/>
      <c r="C55" s="155"/>
      <c r="D55" s="155"/>
      <c r="E55" s="155"/>
      <c r="F55" s="150"/>
      <c r="G55" s="156"/>
      <c r="H55" s="367"/>
      <c r="I55" s="232"/>
      <c r="J55" s="365"/>
      <c r="K55" s="366"/>
      <c r="L55" s="124"/>
    </row>
    <row r="56" spans="1:12" s="122" customFormat="1" ht="11.4">
      <c r="A56" s="364"/>
      <c r="B56" s="155"/>
      <c r="C56" s="155"/>
      <c r="D56" s="155"/>
      <c r="E56" s="155"/>
      <c r="F56" s="150"/>
      <c r="G56" s="156"/>
      <c r="H56" s="367"/>
      <c r="I56" s="232"/>
      <c r="J56" s="365"/>
      <c r="K56" s="366"/>
      <c r="L56" s="124"/>
    </row>
    <row r="57" spans="1:12" s="122" customFormat="1" ht="11.4">
      <c r="A57" s="364"/>
      <c r="B57" s="155"/>
      <c r="C57" s="155"/>
      <c r="D57" s="155"/>
      <c r="E57" s="155"/>
      <c r="F57" s="150"/>
      <c r="G57" s="156"/>
      <c r="H57" s="367"/>
      <c r="I57" s="232"/>
      <c r="J57" s="365"/>
      <c r="K57" s="366"/>
      <c r="L57" s="124"/>
    </row>
    <row r="58" spans="1:12" s="122" customFormat="1" ht="11.4">
      <c r="A58" s="364"/>
      <c r="B58" s="155"/>
      <c r="C58" s="155"/>
      <c r="D58" s="155"/>
      <c r="E58" s="155"/>
      <c r="F58" s="150"/>
      <c r="G58" s="156"/>
      <c r="H58" s="367"/>
      <c r="I58" s="232"/>
      <c r="J58" s="365"/>
      <c r="K58" s="366"/>
      <c r="L58" s="124"/>
    </row>
    <row r="59" spans="1:12" s="122" customFormat="1" ht="11.4">
      <c r="A59" s="364"/>
      <c r="B59" s="155"/>
      <c r="C59" s="155"/>
      <c r="D59" s="155"/>
      <c r="E59" s="155"/>
      <c r="F59" s="150"/>
      <c r="G59" s="156"/>
      <c r="H59" s="367"/>
      <c r="I59" s="232"/>
      <c r="J59" s="365"/>
      <c r="K59" s="366"/>
      <c r="L59" s="124"/>
    </row>
    <row r="60" spans="1:12" s="122" customFormat="1" ht="11.4">
      <c r="A60" s="158"/>
      <c r="B60" s="155"/>
      <c r="C60" s="155"/>
      <c r="D60" s="155"/>
      <c r="E60" s="155"/>
      <c r="F60" s="150"/>
      <c r="G60" s="156"/>
      <c r="H60" s="162"/>
      <c r="I60" s="163"/>
      <c r="J60" s="622"/>
      <c r="K60" s="623"/>
      <c r="L60" s="124"/>
    </row>
    <row r="61" spans="1:12" s="122" customFormat="1" ht="15.75" customHeight="1" thickBot="1">
      <c r="A61" s="158"/>
      <c r="B61" s="159"/>
      <c r="C61" s="159"/>
      <c r="D61" s="159"/>
      <c r="E61" s="159"/>
      <c r="F61" s="160"/>
      <c r="G61" s="161"/>
      <c r="H61" s="162"/>
      <c r="I61" s="163"/>
      <c r="J61" s="584"/>
      <c r="K61" s="585"/>
      <c r="L61" s="124"/>
    </row>
    <row r="62" spans="1:12" s="122" customFormat="1" ht="12.6" thickBot="1">
      <c r="A62" s="580" t="s">
        <v>65</v>
      </c>
      <c r="B62" s="581"/>
      <c r="C62" s="581"/>
      <c r="D62" s="581"/>
      <c r="E62" s="581"/>
      <c r="F62" s="581"/>
      <c r="G62" s="581"/>
      <c r="H62" s="581"/>
      <c r="I62" s="581"/>
      <c r="J62" s="581"/>
      <c r="K62" s="586"/>
      <c r="L62" s="140">
        <f>L45</f>
        <v>248.22812400000004</v>
      </c>
    </row>
    <row r="63" spans="1:12" s="122" customFormat="1" ht="11.4">
      <c r="A63" s="165"/>
      <c r="B63" s="142"/>
      <c r="C63" s="142"/>
      <c r="D63" s="142"/>
      <c r="E63" s="142"/>
      <c r="F63" s="142"/>
      <c r="G63" s="142"/>
      <c r="H63" s="142"/>
      <c r="I63" s="142"/>
      <c r="J63" s="142"/>
      <c r="K63" s="142"/>
      <c r="L63" s="143"/>
    </row>
    <row r="64" spans="1:12" s="122" customFormat="1">
      <c r="A64" s="144" t="s">
        <v>70</v>
      </c>
      <c r="B64" s="369"/>
      <c r="C64" s="369"/>
      <c r="D64" s="369"/>
      <c r="E64" s="369"/>
      <c r="F64" s="369"/>
      <c r="G64" s="369"/>
      <c r="H64" s="369"/>
      <c r="I64" s="369"/>
      <c r="J64" s="369"/>
      <c r="K64" s="369"/>
      <c r="L64" s="167"/>
    </row>
    <row r="65" spans="1:12" s="122" customFormat="1" ht="3.75" customHeight="1" thickBot="1">
      <c r="A65" s="165"/>
      <c r="B65" s="142"/>
      <c r="C65" s="142"/>
      <c r="D65" s="142"/>
      <c r="E65" s="142"/>
      <c r="F65" s="142"/>
      <c r="G65" s="142"/>
      <c r="H65" s="142"/>
      <c r="I65" s="142"/>
      <c r="J65" s="142"/>
      <c r="K65" s="142"/>
      <c r="L65" s="143"/>
    </row>
    <row r="66" spans="1:12" s="122" customFormat="1" ht="36" customHeight="1">
      <c r="A66" s="575" t="s">
        <v>71</v>
      </c>
      <c r="B66" s="576"/>
      <c r="C66" s="576"/>
      <c r="D66" s="576"/>
      <c r="E66" s="577"/>
      <c r="F66" s="168" t="s">
        <v>54</v>
      </c>
      <c r="G66" s="169" t="s">
        <v>72</v>
      </c>
      <c r="H66" s="170" t="s">
        <v>73</v>
      </c>
      <c r="I66" s="169" t="s">
        <v>74</v>
      </c>
      <c r="J66" s="587" t="s">
        <v>75</v>
      </c>
      <c r="K66" s="577"/>
      <c r="L66" s="171" t="s">
        <v>60</v>
      </c>
    </row>
    <row r="67" spans="1:12" s="122" customFormat="1" ht="11.4">
      <c r="A67" s="611"/>
      <c r="B67" s="624"/>
      <c r="C67" s="233"/>
      <c r="D67" s="233"/>
      <c r="E67" s="233"/>
      <c r="F67" s="234"/>
      <c r="G67" s="248"/>
      <c r="H67" s="304"/>
      <c r="I67" s="235"/>
      <c r="J67" s="625"/>
      <c r="K67" s="626"/>
      <c r="L67" s="225"/>
    </row>
    <row r="68" spans="1:12" s="122" customFormat="1" ht="12" thickBot="1">
      <c r="A68" s="176"/>
      <c r="B68" s="136"/>
      <c r="C68" s="136"/>
      <c r="D68" s="136"/>
      <c r="E68" s="136"/>
      <c r="F68" s="177"/>
      <c r="G68" s="178"/>
      <c r="H68" s="148"/>
      <c r="I68" s="178"/>
      <c r="J68" s="588"/>
      <c r="K68" s="589"/>
      <c r="L68" s="179"/>
    </row>
    <row r="69" spans="1:12" s="122" customFormat="1" ht="12.6" thickBot="1">
      <c r="A69" s="590" t="s">
        <v>65</v>
      </c>
      <c r="B69" s="582"/>
      <c r="C69" s="582"/>
      <c r="D69" s="582"/>
      <c r="E69" s="582"/>
      <c r="F69" s="582"/>
      <c r="G69" s="582"/>
      <c r="H69" s="582"/>
      <c r="I69" s="582"/>
      <c r="J69" s="582"/>
      <c r="K69" s="583"/>
      <c r="L69" s="180"/>
    </row>
    <row r="70" spans="1:12" s="122" customFormat="1" ht="11.4">
      <c r="A70" s="165"/>
      <c r="B70" s="142"/>
      <c r="C70" s="142"/>
      <c r="D70" s="142"/>
      <c r="E70" s="142"/>
      <c r="F70" s="142"/>
      <c r="G70" s="142"/>
      <c r="H70" s="142"/>
      <c r="I70" s="142"/>
      <c r="J70" s="142"/>
      <c r="K70" s="142"/>
      <c r="L70" s="143"/>
    </row>
    <row r="71" spans="1:12">
      <c r="A71" s="144" t="s">
        <v>78</v>
      </c>
      <c r="B71" s="285"/>
      <c r="C71" s="285"/>
      <c r="D71" s="285"/>
      <c r="E71" s="285"/>
      <c r="F71" s="285"/>
      <c r="G71" s="285"/>
      <c r="H71" s="285"/>
      <c r="I71" s="285"/>
      <c r="J71" s="285"/>
      <c r="K71" s="285"/>
      <c r="L71" s="146"/>
    </row>
    <row r="72" spans="1:12" s="122" customFormat="1" ht="3.75" customHeight="1" thickBot="1">
      <c r="A72" s="165"/>
      <c r="B72" s="142"/>
      <c r="C72" s="142"/>
      <c r="D72" s="142"/>
      <c r="E72" s="142"/>
      <c r="F72" s="142"/>
      <c r="G72" s="142"/>
      <c r="H72" s="142"/>
      <c r="I72" s="142"/>
      <c r="J72" s="142"/>
      <c r="K72" s="142"/>
      <c r="L72" s="143"/>
    </row>
    <row r="73" spans="1:12" s="122" customFormat="1" ht="25.5" customHeight="1">
      <c r="A73" s="575" t="s">
        <v>52</v>
      </c>
      <c r="B73" s="576"/>
      <c r="C73" s="576"/>
      <c r="D73" s="576"/>
      <c r="E73" s="576"/>
      <c r="F73" s="577"/>
      <c r="G73" s="181" t="s">
        <v>79</v>
      </c>
      <c r="H73" s="170" t="s">
        <v>80</v>
      </c>
      <c r="I73" s="169" t="s">
        <v>81</v>
      </c>
      <c r="J73" s="578" t="s">
        <v>59</v>
      </c>
      <c r="K73" s="579"/>
      <c r="L73" s="182" t="s">
        <v>60</v>
      </c>
    </row>
    <row r="74" spans="1:12" s="122" customFormat="1" ht="11.4">
      <c r="A74" s="149" t="s">
        <v>112</v>
      </c>
      <c r="B74" s="150"/>
      <c r="C74" s="150"/>
      <c r="D74" s="150"/>
      <c r="E74" s="150"/>
      <c r="F74" s="151"/>
      <c r="G74" s="123">
        <f>67665.4*1.1001</f>
        <v>74438.706539999999</v>
      </c>
      <c r="H74" s="183">
        <v>1.85</v>
      </c>
      <c r="I74" s="127">
        <f>G74*H74</f>
        <v>137711.60709900002</v>
      </c>
      <c r="J74" s="591">
        <v>3000</v>
      </c>
      <c r="K74" s="592"/>
      <c r="L74" s="124">
        <f>I74/J74</f>
        <v>45.903869033000007</v>
      </c>
    </row>
    <row r="75" spans="1:12" s="122" customFormat="1" ht="12" thickBot="1">
      <c r="A75" s="149" t="s">
        <v>83</v>
      </c>
      <c r="B75" s="184"/>
      <c r="C75" s="184"/>
      <c r="D75" s="184"/>
      <c r="E75" s="184"/>
      <c r="F75" s="151"/>
      <c r="G75" s="123">
        <f>57668.24*1.1001</f>
        <v>63440.830824000004</v>
      </c>
      <c r="H75" s="183">
        <v>1.85</v>
      </c>
      <c r="I75" s="127">
        <f>G75*H75</f>
        <v>117365.53702440001</v>
      </c>
      <c r="J75" s="588">
        <v>3000</v>
      </c>
      <c r="K75" s="589"/>
      <c r="L75" s="185">
        <f>I75/J75</f>
        <v>39.121845674799999</v>
      </c>
    </row>
    <row r="76" spans="1:12" s="122" customFormat="1" ht="12.6" thickBot="1">
      <c r="A76" s="580" t="s">
        <v>65</v>
      </c>
      <c r="B76" s="581"/>
      <c r="C76" s="581"/>
      <c r="D76" s="581"/>
      <c r="E76" s="581"/>
      <c r="F76" s="581"/>
      <c r="G76" s="581"/>
      <c r="H76" s="581"/>
      <c r="I76" s="581"/>
      <c r="J76" s="581"/>
      <c r="K76" s="586"/>
      <c r="L76" s="140">
        <f>SUM(L74:L75)</f>
        <v>85.025714707800006</v>
      </c>
    </row>
    <row r="77" spans="1:12" s="122" customFormat="1" ht="8.25" customHeight="1" thickBot="1">
      <c r="A77" s="165"/>
      <c r="B77" s="142"/>
      <c r="C77" s="142"/>
      <c r="D77" s="142"/>
      <c r="E77" s="142"/>
      <c r="F77" s="142"/>
      <c r="G77" s="142"/>
      <c r="H77" s="142"/>
      <c r="I77" s="142"/>
      <c r="J77" s="142"/>
      <c r="K77" s="142"/>
      <c r="L77" s="143"/>
    </row>
    <row r="78" spans="1:12" s="122" customFormat="1" ht="12.6" thickBot="1">
      <c r="A78" s="580" t="s">
        <v>84</v>
      </c>
      <c r="B78" s="581"/>
      <c r="C78" s="581"/>
      <c r="D78" s="581"/>
      <c r="E78" s="581"/>
      <c r="F78" s="581"/>
      <c r="G78" s="581"/>
      <c r="H78" s="581"/>
      <c r="I78" s="581"/>
      <c r="J78" s="581"/>
      <c r="K78" s="586"/>
      <c r="L78" s="140">
        <f>L40+L62+L69+L76</f>
        <v>982.80068188858013</v>
      </c>
    </row>
    <row r="79" spans="1:12" s="122" customFormat="1" ht="9" customHeight="1">
      <c r="A79" s="165"/>
      <c r="B79" s="142"/>
      <c r="C79" s="142"/>
      <c r="D79" s="142"/>
      <c r="E79" s="142"/>
      <c r="F79" s="142"/>
      <c r="G79" s="142"/>
      <c r="H79" s="142"/>
      <c r="I79" s="142"/>
      <c r="J79" s="142"/>
      <c r="K79" s="142"/>
      <c r="L79" s="143"/>
    </row>
    <row r="80" spans="1:12">
      <c r="A80" s="144" t="s">
        <v>85</v>
      </c>
      <c r="B80" s="285"/>
      <c r="C80" s="285"/>
      <c r="D80" s="285"/>
      <c r="E80" s="285"/>
      <c r="F80" s="285"/>
      <c r="G80" s="285"/>
      <c r="H80" s="285"/>
      <c r="I80" s="285"/>
      <c r="J80" s="285"/>
      <c r="K80" s="285"/>
      <c r="L80" s="146"/>
    </row>
    <row r="81" spans="1:12" s="122" customFormat="1" ht="3.75" customHeight="1" thickBot="1">
      <c r="A81" s="165"/>
      <c r="B81" s="142"/>
      <c r="C81" s="142"/>
      <c r="D81" s="142"/>
      <c r="E81" s="142"/>
      <c r="F81" s="142"/>
      <c r="G81" s="142"/>
      <c r="H81" s="142"/>
      <c r="I81" s="142"/>
      <c r="J81" s="142"/>
      <c r="K81" s="142"/>
      <c r="L81" s="143"/>
    </row>
    <row r="82" spans="1:12" s="122" customFormat="1" ht="12">
      <c r="A82" s="559" t="s">
        <v>52</v>
      </c>
      <c r="B82" s="560"/>
      <c r="C82" s="560"/>
      <c r="D82" s="560"/>
      <c r="E82" s="560"/>
      <c r="F82" s="560"/>
      <c r="G82" s="351"/>
      <c r="H82" s="352"/>
      <c r="I82" s="186" t="s">
        <v>86</v>
      </c>
      <c r="J82" s="593" t="s">
        <v>87</v>
      </c>
      <c r="K82" s="594"/>
      <c r="L82" s="187"/>
    </row>
    <row r="83" spans="1:12" s="122" customFormat="1" ht="11.4">
      <c r="A83" s="605" t="s">
        <v>88</v>
      </c>
      <c r="B83" s="606"/>
      <c r="C83" s="606"/>
      <c r="D83" s="606"/>
      <c r="E83" s="606"/>
      <c r="F83" s="606"/>
      <c r="G83" s="188"/>
      <c r="H83" s="189"/>
      <c r="I83" s="226">
        <v>0.2</v>
      </c>
      <c r="J83" s="607">
        <f>+$L$78*I83</f>
        <v>196.56013637771605</v>
      </c>
      <c r="K83" s="608"/>
      <c r="L83" s="191"/>
    </row>
    <row r="84" spans="1:12" s="122" customFormat="1" ht="11.4">
      <c r="A84" s="192" t="s">
        <v>89</v>
      </c>
      <c r="B84" s="130"/>
      <c r="C84" s="130"/>
      <c r="D84" s="130"/>
      <c r="E84" s="130"/>
      <c r="F84" s="130"/>
      <c r="G84" s="188"/>
      <c r="H84" s="189"/>
      <c r="I84" s="193">
        <v>0.05</v>
      </c>
      <c r="J84" s="607">
        <f t="shared" ref="J84:J85" si="0">+$L$78*I84</f>
        <v>49.140034094429012</v>
      </c>
      <c r="K84" s="608"/>
      <c r="L84" s="191"/>
    </row>
    <row r="85" spans="1:12" s="122" customFormat="1" ht="12" thickBot="1">
      <c r="A85" s="176" t="s">
        <v>23</v>
      </c>
      <c r="B85" s="136"/>
      <c r="C85" s="136"/>
      <c r="D85" s="136"/>
      <c r="E85" s="136"/>
      <c r="F85" s="136"/>
      <c r="G85" s="194"/>
      <c r="H85" s="195"/>
      <c r="I85" s="193">
        <v>0.05</v>
      </c>
      <c r="J85" s="607">
        <f t="shared" si="0"/>
        <v>49.140034094429012</v>
      </c>
      <c r="K85" s="608"/>
      <c r="L85" s="191"/>
    </row>
    <row r="86" spans="1:12" s="122" customFormat="1" ht="12.6" thickBot="1">
      <c r="A86" s="580" t="s">
        <v>65</v>
      </c>
      <c r="B86" s="581"/>
      <c r="C86" s="581"/>
      <c r="D86" s="581"/>
      <c r="E86" s="581"/>
      <c r="F86" s="581"/>
      <c r="G86" s="581"/>
      <c r="H86" s="581"/>
      <c r="I86" s="581"/>
      <c r="J86" s="581"/>
      <c r="K86" s="586"/>
      <c r="L86" s="140">
        <f>SUM(J83:K85)</f>
        <v>294.84020456657407</v>
      </c>
    </row>
    <row r="87" spans="1:12" s="122" customFormat="1" ht="7.5" customHeight="1" thickBot="1">
      <c r="A87" s="165"/>
      <c r="B87" s="142"/>
      <c r="C87" s="142"/>
      <c r="D87" s="142"/>
      <c r="E87" s="142"/>
      <c r="F87" s="142"/>
      <c r="G87" s="142"/>
      <c r="H87" s="142"/>
      <c r="I87" s="142"/>
      <c r="J87" s="142"/>
      <c r="K87" s="142"/>
      <c r="L87" s="143"/>
    </row>
    <row r="88" spans="1:12" s="122" customFormat="1" ht="12.6" thickBot="1">
      <c r="A88" s="580" t="s">
        <v>90</v>
      </c>
      <c r="B88" s="581"/>
      <c r="C88" s="581"/>
      <c r="D88" s="581"/>
      <c r="E88" s="581"/>
      <c r="F88" s="581"/>
      <c r="G88" s="581"/>
      <c r="H88" s="581"/>
      <c r="I88" s="581"/>
      <c r="J88" s="581"/>
      <c r="K88" s="586"/>
      <c r="L88" s="140">
        <f>ROUND(L78+L86,1)</f>
        <v>1277.5999999999999</v>
      </c>
    </row>
    <row r="89" spans="1:12">
      <c r="A89" s="76"/>
      <c r="B89" s="77"/>
      <c r="C89" s="77"/>
      <c r="D89" s="77"/>
      <c r="E89" s="77"/>
      <c r="F89" s="77"/>
      <c r="G89" s="77"/>
      <c r="H89" s="77"/>
      <c r="I89" s="77"/>
      <c r="J89" s="77"/>
      <c r="K89" s="77"/>
      <c r="L89" s="78"/>
    </row>
    <row r="90" spans="1:12">
      <c r="A90" s="105"/>
      <c r="B90" s="45"/>
      <c r="C90" s="45"/>
      <c r="D90" s="45"/>
      <c r="E90" s="45"/>
      <c r="F90" s="45"/>
      <c r="G90" s="45"/>
      <c r="H90" s="45"/>
      <c r="I90" s="45"/>
      <c r="J90" s="45"/>
      <c r="K90" s="45"/>
      <c r="L90" s="84"/>
    </row>
    <row r="91" spans="1:12">
      <c r="A91" s="105"/>
      <c r="B91" s="45"/>
      <c r="C91" s="45"/>
      <c r="D91" s="45"/>
      <c r="E91" s="45"/>
      <c r="F91" s="45"/>
      <c r="G91" s="45"/>
      <c r="H91" s="45"/>
      <c r="I91" s="45"/>
      <c r="J91" s="45"/>
      <c r="K91" s="45"/>
      <c r="L91" s="84"/>
    </row>
    <row r="92" spans="1:12">
      <c r="A92" s="105"/>
      <c r="B92" s="45"/>
      <c r="C92" s="45"/>
      <c r="D92" s="45"/>
      <c r="E92" s="45"/>
      <c r="F92" s="45"/>
      <c r="G92" s="45"/>
      <c r="H92" s="45"/>
      <c r="I92" s="45"/>
      <c r="J92" s="45"/>
      <c r="K92" s="45"/>
      <c r="L92" s="84"/>
    </row>
    <row r="93" spans="1:12" s="122" customFormat="1" ht="11.4">
      <c r="A93" s="196"/>
      <c r="B93" s="197"/>
      <c r="C93" s="197"/>
      <c r="D93" s="198" t="s">
        <v>91</v>
      </c>
      <c r="E93" s="198"/>
      <c r="F93" s="198"/>
      <c r="G93" s="198"/>
      <c r="H93" s="198"/>
      <c r="I93" s="197"/>
      <c r="J93" s="197"/>
      <c r="K93" s="197"/>
      <c r="L93" s="199"/>
    </row>
    <row r="94" spans="1:12" s="122" customFormat="1" ht="11.4">
      <c r="A94" s="196"/>
      <c r="B94" s="197"/>
      <c r="C94" s="197"/>
      <c r="D94" s="197" t="s">
        <v>92</v>
      </c>
      <c r="E94" s="197"/>
      <c r="F94" s="197"/>
      <c r="G94" s="197"/>
      <c r="H94" s="197"/>
      <c r="I94" s="197"/>
      <c r="J94" s="197"/>
      <c r="K94" s="197"/>
      <c r="L94" s="199"/>
    </row>
    <row r="95" spans="1:12">
      <c r="A95" s="105"/>
      <c r="B95" s="45"/>
      <c r="C95" s="45"/>
      <c r="D95" s="45" t="s">
        <v>93</v>
      </c>
      <c r="E95" s="45"/>
      <c r="F95" s="45"/>
      <c r="G95" s="45"/>
      <c r="H95" s="45"/>
      <c r="I95" s="45"/>
      <c r="J95" s="45"/>
      <c r="K95" s="45"/>
      <c r="L95" s="84"/>
    </row>
    <row r="96" spans="1:12">
      <c r="A96" s="105"/>
      <c r="B96" s="45"/>
      <c r="C96" s="45"/>
      <c r="D96" s="45" t="s">
        <v>94</v>
      </c>
      <c r="E96" s="45"/>
      <c r="F96" s="45"/>
      <c r="G96" s="45"/>
      <c r="H96" s="45"/>
      <c r="I96" s="45"/>
      <c r="J96" s="45"/>
      <c r="K96" s="45"/>
      <c r="L96" s="84"/>
    </row>
    <row r="97" spans="1:12" ht="13.8" thickBot="1">
      <c r="A97" s="105"/>
      <c r="B97" s="45"/>
      <c r="C97" s="45"/>
      <c r="D97" s="45"/>
      <c r="E97" s="45" t="s">
        <v>95</v>
      </c>
      <c r="F97" s="45"/>
      <c r="G97" s="45"/>
      <c r="H97" s="45"/>
      <c r="I97" s="45"/>
      <c r="J97" s="45"/>
      <c r="K97" s="45"/>
      <c r="L97" s="84"/>
    </row>
    <row r="98" spans="1:12">
      <c r="A98" s="200" t="s">
        <v>96</v>
      </c>
      <c r="B98" s="201"/>
      <c r="C98" s="201"/>
      <c r="D98" s="201"/>
      <c r="E98" s="201"/>
      <c r="F98" s="201"/>
      <c r="G98" s="201"/>
      <c r="H98" s="201"/>
      <c r="I98" s="201"/>
      <c r="J98" s="201"/>
      <c r="K98" s="201"/>
      <c r="L98" s="202"/>
    </row>
    <row r="99" spans="1:12">
      <c r="A99" s="203"/>
      <c r="B99" s="204"/>
      <c r="C99" s="204"/>
      <c r="D99" s="204"/>
      <c r="E99" s="204"/>
      <c r="F99" s="204"/>
      <c r="G99" s="204"/>
      <c r="H99" s="204"/>
      <c r="I99" s="204"/>
      <c r="J99" s="204"/>
      <c r="K99" s="204"/>
      <c r="L99" s="205"/>
    </row>
    <row r="100" spans="1:12">
      <c r="A100" s="203"/>
      <c r="B100" s="204"/>
      <c r="C100" s="204"/>
      <c r="D100" s="204"/>
      <c r="E100" s="204"/>
      <c r="F100" s="204"/>
      <c r="G100" s="204"/>
      <c r="H100" s="204"/>
      <c r="I100" s="204"/>
      <c r="J100" s="204"/>
      <c r="K100" s="204"/>
      <c r="L100" s="205"/>
    </row>
    <row r="101" spans="1:12">
      <c r="A101" s="203"/>
      <c r="B101" s="204"/>
      <c r="C101" s="204"/>
      <c r="D101" s="204"/>
      <c r="E101" s="204"/>
      <c r="F101" s="204"/>
      <c r="G101" s="204"/>
      <c r="H101" s="204"/>
      <c r="I101" s="204"/>
      <c r="J101" s="204"/>
      <c r="K101" s="204"/>
      <c r="L101" s="205"/>
    </row>
    <row r="102" spans="1:12" ht="13.8" thickBot="1">
      <c r="A102" s="206"/>
      <c r="B102" s="207"/>
      <c r="C102" s="207"/>
      <c r="D102" s="207"/>
      <c r="E102" s="207"/>
      <c r="F102" s="207"/>
      <c r="G102" s="207"/>
      <c r="H102" s="207"/>
      <c r="I102" s="207"/>
      <c r="J102" s="207"/>
      <c r="K102" s="207"/>
      <c r="L102" s="208"/>
    </row>
    <row r="103" spans="1:12">
      <c r="A103" s="209"/>
      <c r="B103" s="210"/>
      <c r="C103" s="210"/>
      <c r="D103" s="210"/>
      <c r="E103" s="210"/>
      <c r="F103" s="210"/>
      <c r="G103" s="210"/>
      <c r="H103" s="210"/>
      <c r="I103" s="210"/>
      <c r="J103" s="210"/>
      <c r="K103" s="210"/>
      <c r="L103" s="211"/>
    </row>
    <row r="104" spans="1:12">
      <c r="A104" s="68" t="s">
        <v>97</v>
      </c>
      <c r="B104" s="70"/>
      <c r="C104" s="70"/>
      <c r="D104" s="70"/>
      <c r="E104" s="70"/>
      <c r="F104" s="70"/>
      <c r="G104" s="70"/>
      <c r="H104" s="70"/>
      <c r="I104" s="70"/>
      <c r="J104" s="70"/>
      <c r="K104" s="70"/>
      <c r="L104" s="73"/>
    </row>
    <row r="105" spans="1:12" ht="17.25" customHeight="1">
      <c r="A105" s="595" t="s">
        <v>98</v>
      </c>
      <c r="B105" s="596"/>
      <c r="C105" s="596"/>
      <c r="D105" s="596"/>
      <c r="E105" s="596"/>
      <c r="F105" s="596"/>
      <c r="G105" s="596"/>
      <c r="H105" s="596"/>
      <c r="I105" s="596"/>
      <c r="J105" s="596"/>
      <c r="K105" s="596"/>
      <c r="L105" s="597"/>
    </row>
    <row r="106" spans="1:12" ht="17.25" customHeight="1">
      <c r="A106" s="595"/>
      <c r="B106" s="596"/>
      <c r="C106" s="596"/>
      <c r="D106" s="596"/>
      <c r="E106" s="596"/>
      <c r="F106" s="596"/>
      <c r="G106" s="596"/>
      <c r="H106" s="596"/>
      <c r="I106" s="596"/>
      <c r="J106" s="596"/>
      <c r="K106" s="596"/>
      <c r="L106" s="597"/>
    </row>
    <row r="107" spans="1:12" ht="18.75" customHeight="1">
      <c r="A107" s="598" t="s">
        <v>99</v>
      </c>
      <c r="B107" s="599"/>
      <c r="C107" s="599"/>
      <c r="D107" s="599"/>
      <c r="E107" s="599"/>
      <c r="F107" s="599"/>
      <c r="G107" s="599"/>
      <c r="H107" s="599"/>
      <c r="I107" s="599"/>
      <c r="J107" s="599"/>
      <c r="K107" s="599"/>
      <c r="L107" s="600"/>
    </row>
    <row r="108" spans="1:12" ht="21.75" customHeight="1">
      <c r="A108" s="598"/>
      <c r="B108" s="599"/>
      <c r="C108" s="599"/>
      <c r="D108" s="599"/>
      <c r="E108" s="599"/>
      <c r="F108" s="599"/>
      <c r="G108" s="599"/>
      <c r="H108" s="599"/>
      <c r="I108" s="599"/>
      <c r="J108" s="599"/>
      <c r="K108" s="599"/>
      <c r="L108" s="600"/>
    </row>
    <row r="109" spans="1:12">
      <c r="A109" s="348"/>
      <c r="B109" s="349"/>
      <c r="C109" s="349"/>
      <c r="D109" s="349"/>
      <c r="E109" s="349"/>
      <c r="F109" s="349"/>
      <c r="G109" s="349"/>
      <c r="H109" s="349"/>
      <c r="I109" s="349"/>
      <c r="J109" s="349"/>
      <c r="K109" s="349"/>
      <c r="L109" s="350"/>
    </row>
    <row r="110" spans="1:12">
      <c r="A110" s="348"/>
      <c r="B110" s="349"/>
      <c r="C110" s="349"/>
      <c r="D110" s="349"/>
      <c r="E110" s="349"/>
      <c r="F110" s="349"/>
      <c r="G110" s="349"/>
      <c r="H110" s="349"/>
      <c r="I110" s="349"/>
      <c r="J110" s="349"/>
      <c r="K110" s="349"/>
      <c r="L110" s="350"/>
    </row>
    <row r="111" spans="1:12">
      <c r="A111" s="348"/>
      <c r="B111" s="349"/>
      <c r="C111" s="349"/>
      <c r="D111" s="349"/>
      <c r="E111" s="349"/>
      <c r="F111" s="349"/>
      <c r="G111" s="349"/>
      <c r="H111" s="349"/>
      <c r="I111" s="349"/>
      <c r="J111" s="349"/>
      <c r="K111" s="349"/>
      <c r="L111" s="350"/>
    </row>
    <row r="112" spans="1:12">
      <c r="A112" s="68"/>
      <c r="B112" s="70"/>
      <c r="C112" s="70"/>
      <c r="D112" s="70"/>
      <c r="E112" s="70"/>
      <c r="F112" s="70"/>
      <c r="G112" s="70"/>
      <c r="H112" s="70"/>
      <c r="I112" s="70"/>
      <c r="J112" s="70"/>
      <c r="K112" s="70"/>
      <c r="L112" s="73"/>
    </row>
    <row r="113" spans="1:12" s="122" customFormat="1" ht="11.4">
      <c r="A113" s="196"/>
      <c r="B113" s="197"/>
      <c r="C113" s="197"/>
      <c r="D113" s="197" t="s">
        <v>91</v>
      </c>
      <c r="E113" s="198"/>
      <c r="F113" s="197"/>
      <c r="G113" s="197"/>
      <c r="H113" s="197"/>
      <c r="I113" s="197"/>
      <c r="J113" s="197"/>
      <c r="K113" s="197"/>
      <c r="L113" s="199"/>
    </row>
    <row r="114" spans="1:12" s="122" customFormat="1" ht="11.4">
      <c r="A114" s="196"/>
      <c r="B114" s="197"/>
      <c r="C114" s="197"/>
      <c r="D114" s="212" t="s">
        <v>92</v>
      </c>
      <c r="E114" s="197"/>
      <c r="F114" s="212"/>
      <c r="G114" s="212"/>
      <c r="H114" s="212"/>
      <c r="I114" s="197"/>
      <c r="J114" s="197"/>
      <c r="K114" s="197"/>
      <c r="L114" s="199"/>
    </row>
    <row r="115" spans="1:12">
      <c r="A115" s="105"/>
      <c r="B115" s="45"/>
      <c r="C115" s="45"/>
      <c r="D115" s="213" t="s">
        <v>100</v>
      </c>
      <c r="E115" s="45"/>
      <c r="F115" s="213"/>
      <c r="G115" s="213"/>
      <c r="H115" s="213"/>
      <c r="I115" s="45"/>
      <c r="J115" s="45"/>
      <c r="K115" s="45"/>
      <c r="L115" s="84"/>
    </row>
    <row r="116" spans="1:12">
      <c r="A116" s="214"/>
      <c r="B116" s="70"/>
      <c r="C116" s="70"/>
      <c r="D116" s="45" t="s">
        <v>94</v>
      </c>
      <c r="E116" s="45"/>
      <c r="F116" s="45"/>
      <c r="G116" s="45"/>
      <c r="H116" s="45"/>
      <c r="I116" s="70"/>
      <c r="J116" s="70"/>
      <c r="K116" s="70"/>
      <c r="L116" s="73"/>
    </row>
    <row r="117" spans="1:12" ht="13.5" customHeight="1">
      <c r="A117" s="214"/>
      <c r="B117" s="70"/>
      <c r="C117" s="70"/>
      <c r="D117" s="70"/>
      <c r="E117" s="45"/>
      <c r="F117" s="45"/>
      <c r="G117" s="45"/>
      <c r="H117" s="45"/>
      <c r="I117" s="70"/>
      <c r="J117" s="70"/>
      <c r="K117" s="70"/>
      <c r="L117" s="73"/>
    </row>
    <row r="118" spans="1:12">
      <c r="A118" s="215" t="s">
        <v>101</v>
      </c>
      <c r="B118" s="216"/>
      <c r="C118" s="216"/>
      <c r="D118" s="45"/>
      <c r="E118" s="45"/>
      <c r="F118" s="45"/>
      <c r="G118" s="45"/>
      <c r="H118" s="601"/>
      <c r="I118" s="601"/>
      <c r="J118" s="601"/>
      <c r="K118" s="601"/>
      <c r="L118" s="602"/>
    </row>
    <row r="119" spans="1:12" ht="13.8" thickBot="1">
      <c r="A119" s="217" t="s">
        <v>102</v>
      </c>
      <c r="B119" s="218"/>
      <c r="C119" s="218"/>
      <c r="D119" s="219"/>
      <c r="E119" s="219"/>
      <c r="F119" s="219"/>
      <c r="G119" s="219"/>
      <c r="H119" s="603"/>
      <c r="I119" s="603"/>
      <c r="J119" s="603"/>
      <c r="K119" s="603"/>
      <c r="L119" s="604"/>
    </row>
  </sheetData>
  <mergeCells count="75">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A67:B67"/>
    <mergeCell ref="J67:K67"/>
    <mergeCell ref="J68:K68"/>
    <mergeCell ref="A69:K69"/>
    <mergeCell ref="A73:F73"/>
    <mergeCell ref="J73:K73"/>
    <mergeCell ref="A66:E66"/>
    <mergeCell ref="J66:K66"/>
    <mergeCell ref="A39:C39"/>
    <mergeCell ref="D39:F39"/>
    <mergeCell ref="J39:K39"/>
    <mergeCell ref="A40:K40"/>
    <mergeCell ref="A44:G44"/>
    <mergeCell ref="J44:K44"/>
    <mergeCell ref="J45:K45"/>
    <mergeCell ref="J46:K46"/>
    <mergeCell ref="J60:K60"/>
    <mergeCell ref="J61:K61"/>
    <mergeCell ref="A62:K62"/>
    <mergeCell ref="A36:C36"/>
    <mergeCell ref="J36:K36"/>
    <mergeCell ref="A37:C37"/>
    <mergeCell ref="J37:K37"/>
    <mergeCell ref="A38:C38"/>
    <mergeCell ref="D38:F38"/>
    <mergeCell ref="G38:H38"/>
    <mergeCell ref="J38:K38"/>
    <mergeCell ref="A34:F34"/>
    <mergeCell ref="G34:H34"/>
    <mergeCell ref="J34:K34"/>
    <mergeCell ref="A35:C35"/>
    <mergeCell ref="D35:F35"/>
    <mergeCell ref="G35:H35"/>
    <mergeCell ref="J35:K35"/>
    <mergeCell ref="I18:J18"/>
    <mergeCell ref="E25:F25"/>
    <mergeCell ref="B29:H29"/>
    <mergeCell ref="J29:K29"/>
    <mergeCell ref="J30:K30"/>
    <mergeCell ref="A27:L27"/>
    <mergeCell ref="C11:D11"/>
    <mergeCell ref="J12:L12"/>
    <mergeCell ref="B15:L15"/>
    <mergeCell ref="B4:H4"/>
    <mergeCell ref="B5:H5"/>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00"/>
  </sheetPr>
  <dimension ref="A1:L119"/>
  <sheetViews>
    <sheetView zoomScale="80" zoomScaleNormal="80" workbookViewId="0">
      <selection activeCell="R24" sqref="R24"/>
    </sheetView>
  </sheetViews>
  <sheetFormatPr baseColWidth="10" defaultColWidth="11.44140625" defaultRowHeight="13.2"/>
  <cols>
    <col min="1" max="1" width="24.88671875" style="85" customWidth="1"/>
    <col min="2" max="2" width="15.44140625" style="85" customWidth="1"/>
    <col min="3" max="3" width="7.33203125" style="85" customWidth="1"/>
    <col min="4" max="4" width="11.44140625" style="85"/>
    <col min="5" max="5" width="7.44140625" style="85" customWidth="1"/>
    <col min="6" max="6" width="9.5546875" style="85" customWidth="1"/>
    <col min="7" max="7" width="14" style="85" customWidth="1"/>
    <col min="8" max="8" width="16.33203125" style="85" customWidth="1"/>
    <col min="9" max="9" width="15.88671875" style="85" customWidth="1"/>
    <col min="10" max="10" width="11.6640625" style="85" customWidth="1"/>
    <col min="11" max="11" width="8.33203125" style="85" customWidth="1"/>
    <col min="12" max="12" width="16.5546875" style="85" customWidth="1"/>
    <col min="13" max="256" width="11.44140625" style="85"/>
    <col min="257" max="257" width="22.6640625" style="85" customWidth="1"/>
    <col min="258" max="258" width="15.44140625" style="85" customWidth="1"/>
    <col min="259" max="259" width="7.33203125" style="85" customWidth="1"/>
    <col min="260" max="260" width="11.44140625" style="85"/>
    <col min="261" max="261" width="5.6640625" style="85" customWidth="1"/>
    <col min="262" max="262" width="9.5546875" style="85" customWidth="1"/>
    <col min="263" max="263" width="14" style="85" customWidth="1"/>
    <col min="264" max="264" width="16.33203125" style="85" customWidth="1"/>
    <col min="265" max="265" width="15.88671875" style="85" customWidth="1"/>
    <col min="266" max="266" width="11.6640625" style="85" customWidth="1"/>
    <col min="267" max="267" width="8.33203125" style="85" customWidth="1"/>
    <col min="268" max="268" width="16.5546875" style="85" customWidth="1"/>
    <col min="269" max="512" width="11.44140625" style="85"/>
    <col min="513" max="513" width="22.6640625" style="85" customWidth="1"/>
    <col min="514" max="514" width="15.44140625" style="85" customWidth="1"/>
    <col min="515" max="515" width="7.33203125" style="85" customWidth="1"/>
    <col min="516" max="516" width="11.44140625" style="85"/>
    <col min="517" max="517" width="5.6640625" style="85" customWidth="1"/>
    <col min="518" max="518" width="9.5546875" style="85" customWidth="1"/>
    <col min="519" max="519" width="14" style="85" customWidth="1"/>
    <col min="520" max="520" width="16.33203125" style="85" customWidth="1"/>
    <col min="521" max="521" width="15.88671875" style="85" customWidth="1"/>
    <col min="522" max="522" width="11.6640625" style="85" customWidth="1"/>
    <col min="523" max="523" width="8.33203125" style="85" customWidth="1"/>
    <col min="524" max="524" width="16.5546875" style="85" customWidth="1"/>
    <col min="525" max="768" width="11.44140625" style="85"/>
    <col min="769" max="769" width="22.6640625" style="85" customWidth="1"/>
    <col min="770" max="770" width="15.44140625" style="85" customWidth="1"/>
    <col min="771" max="771" width="7.33203125" style="85" customWidth="1"/>
    <col min="772" max="772" width="11.44140625" style="85"/>
    <col min="773" max="773" width="5.6640625" style="85" customWidth="1"/>
    <col min="774" max="774" width="9.5546875" style="85" customWidth="1"/>
    <col min="775" max="775" width="14" style="85" customWidth="1"/>
    <col min="776" max="776" width="16.33203125" style="85" customWidth="1"/>
    <col min="777" max="777" width="15.88671875" style="85" customWidth="1"/>
    <col min="778" max="778" width="11.6640625" style="85" customWidth="1"/>
    <col min="779" max="779" width="8.33203125" style="85" customWidth="1"/>
    <col min="780" max="780" width="16.5546875" style="85" customWidth="1"/>
    <col min="781" max="1024" width="11.44140625" style="85"/>
    <col min="1025" max="1025" width="22.6640625" style="85" customWidth="1"/>
    <col min="1026" max="1026" width="15.44140625" style="85" customWidth="1"/>
    <col min="1027" max="1027" width="7.33203125" style="85" customWidth="1"/>
    <col min="1028" max="1028" width="11.44140625" style="85"/>
    <col min="1029" max="1029" width="5.6640625" style="85" customWidth="1"/>
    <col min="1030" max="1030" width="9.5546875" style="85" customWidth="1"/>
    <col min="1031" max="1031" width="14" style="85" customWidth="1"/>
    <col min="1032" max="1032" width="16.33203125" style="85" customWidth="1"/>
    <col min="1033" max="1033" width="15.88671875" style="85" customWidth="1"/>
    <col min="1034" max="1034" width="11.6640625" style="85" customWidth="1"/>
    <col min="1035" max="1035" width="8.33203125" style="85" customWidth="1"/>
    <col min="1036" max="1036" width="16.5546875" style="85" customWidth="1"/>
    <col min="1037" max="1280" width="11.44140625" style="85"/>
    <col min="1281" max="1281" width="22.6640625" style="85" customWidth="1"/>
    <col min="1282" max="1282" width="15.44140625" style="85" customWidth="1"/>
    <col min="1283" max="1283" width="7.33203125" style="85" customWidth="1"/>
    <col min="1284" max="1284" width="11.44140625" style="85"/>
    <col min="1285" max="1285" width="5.6640625" style="85" customWidth="1"/>
    <col min="1286" max="1286" width="9.5546875" style="85" customWidth="1"/>
    <col min="1287" max="1287" width="14" style="85" customWidth="1"/>
    <col min="1288" max="1288" width="16.33203125" style="85" customWidth="1"/>
    <col min="1289" max="1289" width="15.88671875" style="85" customWidth="1"/>
    <col min="1290" max="1290" width="11.6640625" style="85" customWidth="1"/>
    <col min="1291" max="1291" width="8.33203125" style="85" customWidth="1"/>
    <col min="1292" max="1292" width="16.5546875" style="85" customWidth="1"/>
    <col min="1293" max="1536" width="11.44140625" style="85"/>
    <col min="1537" max="1537" width="22.6640625" style="85" customWidth="1"/>
    <col min="1538" max="1538" width="15.44140625" style="85" customWidth="1"/>
    <col min="1539" max="1539" width="7.33203125" style="85" customWidth="1"/>
    <col min="1540" max="1540" width="11.44140625" style="85"/>
    <col min="1541" max="1541" width="5.6640625" style="85" customWidth="1"/>
    <col min="1542" max="1542" width="9.5546875" style="85" customWidth="1"/>
    <col min="1543" max="1543" width="14" style="85" customWidth="1"/>
    <col min="1544" max="1544" width="16.33203125" style="85" customWidth="1"/>
    <col min="1545" max="1545" width="15.88671875" style="85" customWidth="1"/>
    <col min="1546" max="1546" width="11.6640625" style="85" customWidth="1"/>
    <col min="1547" max="1547" width="8.33203125" style="85" customWidth="1"/>
    <col min="1548" max="1548" width="16.5546875" style="85" customWidth="1"/>
    <col min="1549" max="1792" width="11.44140625" style="85"/>
    <col min="1793" max="1793" width="22.6640625" style="85" customWidth="1"/>
    <col min="1794" max="1794" width="15.44140625" style="85" customWidth="1"/>
    <col min="1795" max="1795" width="7.33203125" style="85" customWidth="1"/>
    <col min="1796" max="1796" width="11.44140625" style="85"/>
    <col min="1797" max="1797" width="5.6640625" style="85" customWidth="1"/>
    <col min="1798" max="1798" width="9.5546875" style="85" customWidth="1"/>
    <col min="1799" max="1799" width="14" style="85" customWidth="1"/>
    <col min="1800" max="1800" width="16.33203125" style="85" customWidth="1"/>
    <col min="1801" max="1801" width="15.88671875" style="85" customWidth="1"/>
    <col min="1802" max="1802" width="11.6640625" style="85" customWidth="1"/>
    <col min="1803" max="1803" width="8.33203125" style="85" customWidth="1"/>
    <col min="1804" max="1804" width="16.5546875" style="85" customWidth="1"/>
    <col min="1805" max="2048" width="11.44140625" style="85"/>
    <col min="2049" max="2049" width="22.6640625" style="85" customWidth="1"/>
    <col min="2050" max="2050" width="15.44140625" style="85" customWidth="1"/>
    <col min="2051" max="2051" width="7.33203125" style="85" customWidth="1"/>
    <col min="2052" max="2052" width="11.44140625" style="85"/>
    <col min="2053" max="2053" width="5.6640625" style="85" customWidth="1"/>
    <col min="2054" max="2054" width="9.5546875" style="85" customWidth="1"/>
    <col min="2055" max="2055" width="14" style="85" customWidth="1"/>
    <col min="2056" max="2056" width="16.33203125" style="85" customWidth="1"/>
    <col min="2057" max="2057" width="15.88671875" style="85" customWidth="1"/>
    <col min="2058" max="2058" width="11.6640625" style="85" customWidth="1"/>
    <col min="2059" max="2059" width="8.33203125" style="85" customWidth="1"/>
    <col min="2060" max="2060" width="16.5546875" style="85" customWidth="1"/>
    <col min="2061" max="2304" width="11.44140625" style="85"/>
    <col min="2305" max="2305" width="22.6640625" style="85" customWidth="1"/>
    <col min="2306" max="2306" width="15.44140625" style="85" customWidth="1"/>
    <col min="2307" max="2307" width="7.33203125" style="85" customWidth="1"/>
    <col min="2308" max="2308" width="11.44140625" style="85"/>
    <col min="2309" max="2309" width="5.6640625" style="85" customWidth="1"/>
    <col min="2310" max="2310" width="9.5546875" style="85" customWidth="1"/>
    <col min="2311" max="2311" width="14" style="85" customWidth="1"/>
    <col min="2312" max="2312" width="16.33203125" style="85" customWidth="1"/>
    <col min="2313" max="2313" width="15.88671875" style="85" customWidth="1"/>
    <col min="2314" max="2314" width="11.6640625" style="85" customWidth="1"/>
    <col min="2315" max="2315" width="8.33203125" style="85" customWidth="1"/>
    <col min="2316" max="2316" width="16.5546875" style="85" customWidth="1"/>
    <col min="2317" max="2560" width="11.44140625" style="85"/>
    <col min="2561" max="2561" width="22.6640625" style="85" customWidth="1"/>
    <col min="2562" max="2562" width="15.44140625" style="85" customWidth="1"/>
    <col min="2563" max="2563" width="7.33203125" style="85" customWidth="1"/>
    <col min="2564" max="2564" width="11.44140625" style="85"/>
    <col min="2565" max="2565" width="5.6640625" style="85" customWidth="1"/>
    <col min="2566" max="2566" width="9.5546875" style="85" customWidth="1"/>
    <col min="2567" max="2567" width="14" style="85" customWidth="1"/>
    <col min="2568" max="2568" width="16.33203125" style="85" customWidth="1"/>
    <col min="2569" max="2569" width="15.88671875" style="85" customWidth="1"/>
    <col min="2570" max="2570" width="11.6640625" style="85" customWidth="1"/>
    <col min="2571" max="2571" width="8.33203125" style="85" customWidth="1"/>
    <col min="2572" max="2572" width="16.5546875" style="85" customWidth="1"/>
    <col min="2573" max="2816" width="11.44140625" style="85"/>
    <col min="2817" max="2817" width="22.6640625" style="85" customWidth="1"/>
    <col min="2818" max="2818" width="15.44140625" style="85" customWidth="1"/>
    <col min="2819" max="2819" width="7.33203125" style="85" customWidth="1"/>
    <col min="2820" max="2820" width="11.44140625" style="85"/>
    <col min="2821" max="2821" width="5.6640625" style="85" customWidth="1"/>
    <col min="2822" max="2822" width="9.5546875" style="85" customWidth="1"/>
    <col min="2823" max="2823" width="14" style="85" customWidth="1"/>
    <col min="2824" max="2824" width="16.33203125" style="85" customWidth="1"/>
    <col min="2825" max="2825" width="15.88671875" style="85" customWidth="1"/>
    <col min="2826" max="2826" width="11.6640625" style="85" customWidth="1"/>
    <col min="2827" max="2827" width="8.33203125" style="85" customWidth="1"/>
    <col min="2828" max="2828" width="16.5546875" style="85" customWidth="1"/>
    <col min="2829" max="3072" width="11.44140625" style="85"/>
    <col min="3073" max="3073" width="22.6640625" style="85" customWidth="1"/>
    <col min="3074" max="3074" width="15.44140625" style="85" customWidth="1"/>
    <col min="3075" max="3075" width="7.33203125" style="85" customWidth="1"/>
    <col min="3076" max="3076" width="11.44140625" style="85"/>
    <col min="3077" max="3077" width="5.6640625" style="85" customWidth="1"/>
    <col min="3078" max="3078" width="9.5546875" style="85" customWidth="1"/>
    <col min="3079" max="3079" width="14" style="85" customWidth="1"/>
    <col min="3080" max="3080" width="16.33203125" style="85" customWidth="1"/>
    <col min="3081" max="3081" width="15.88671875" style="85" customWidth="1"/>
    <col min="3082" max="3082" width="11.6640625" style="85" customWidth="1"/>
    <col min="3083" max="3083" width="8.33203125" style="85" customWidth="1"/>
    <col min="3084" max="3084" width="16.5546875" style="85" customWidth="1"/>
    <col min="3085" max="3328" width="11.44140625" style="85"/>
    <col min="3329" max="3329" width="22.6640625" style="85" customWidth="1"/>
    <col min="3330" max="3330" width="15.44140625" style="85" customWidth="1"/>
    <col min="3331" max="3331" width="7.33203125" style="85" customWidth="1"/>
    <col min="3332" max="3332" width="11.44140625" style="85"/>
    <col min="3333" max="3333" width="5.6640625" style="85" customWidth="1"/>
    <col min="3334" max="3334" width="9.5546875" style="85" customWidth="1"/>
    <col min="3335" max="3335" width="14" style="85" customWidth="1"/>
    <col min="3336" max="3336" width="16.33203125" style="85" customWidth="1"/>
    <col min="3337" max="3337" width="15.88671875" style="85" customWidth="1"/>
    <col min="3338" max="3338" width="11.6640625" style="85" customWidth="1"/>
    <col min="3339" max="3339" width="8.33203125" style="85" customWidth="1"/>
    <col min="3340" max="3340" width="16.5546875" style="85" customWidth="1"/>
    <col min="3341" max="3584" width="11.44140625" style="85"/>
    <col min="3585" max="3585" width="22.6640625" style="85" customWidth="1"/>
    <col min="3586" max="3586" width="15.44140625" style="85" customWidth="1"/>
    <col min="3587" max="3587" width="7.33203125" style="85" customWidth="1"/>
    <col min="3588" max="3588" width="11.44140625" style="85"/>
    <col min="3589" max="3589" width="5.6640625" style="85" customWidth="1"/>
    <col min="3590" max="3590" width="9.5546875" style="85" customWidth="1"/>
    <col min="3591" max="3591" width="14" style="85" customWidth="1"/>
    <col min="3592" max="3592" width="16.33203125" style="85" customWidth="1"/>
    <col min="3593" max="3593" width="15.88671875" style="85" customWidth="1"/>
    <col min="3594" max="3594" width="11.6640625" style="85" customWidth="1"/>
    <col min="3595" max="3595" width="8.33203125" style="85" customWidth="1"/>
    <col min="3596" max="3596" width="16.5546875" style="85" customWidth="1"/>
    <col min="3597" max="3840" width="11.44140625" style="85"/>
    <col min="3841" max="3841" width="22.6640625" style="85" customWidth="1"/>
    <col min="3842" max="3842" width="15.44140625" style="85" customWidth="1"/>
    <col min="3843" max="3843" width="7.33203125" style="85" customWidth="1"/>
    <col min="3844" max="3844" width="11.44140625" style="85"/>
    <col min="3845" max="3845" width="5.6640625" style="85" customWidth="1"/>
    <col min="3846" max="3846" width="9.5546875" style="85" customWidth="1"/>
    <col min="3847" max="3847" width="14" style="85" customWidth="1"/>
    <col min="3848" max="3848" width="16.33203125" style="85" customWidth="1"/>
    <col min="3849" max="3849" width="15.88671875" style="85" customWidth="1"/>
    <col min="3850" max="3850" width="11.6640625" style="85" customWidth="1"/>
    <col min="3851" max="3851" width="8.33203125" style="85" customWidth="1"/>
    <col min="3852" max="3852" width="16.5546875" style="85" customWidth="1"/>
    <col min="3853" max="4096" width="11.44140625" style="85"/>
    <col min="4097" max="4097" width="22.6640625" style="85" customWidth="1"/>
    <col min="4098" max="4098" width="15.44140625" style="85" customWidth="1"/>
    <col min="4099" max="4099" width="7.33203125" style="85" customWidth="1"/>
    <col min="4100" max="4100" width="11.44140625" style="85"/>
    <col min="4101" max="4101" width="5.6640625" style="85" customWidth="1"/>
    <col min="4102" max="4102" width="9.5546875" style="85" customWidth="1"/>
    <col min="4103" max="4103" width="14" style="85" customWidth="1"/>
    <col min="4104" max="4104" width="16.33203125" style="85" customWidth="1"/>
    <col min="4105" max="4105" width="15.88671875" style="85" customWidth="1"/>
    <col min="4106" max="4106" width="11.6640625" style="85" customWidth="1"/>
    <col min="4107" max="4107" width="8.33203125" style="85" customWidth="1"/>
    <col min="4108" max="4108" width="16.5546875" style="85" customWidth="1"/>
    <col min="4109" max="4352" width="11.44140625" style="85"/>
    <col min="4353" max="4353" width="22.6640625" style="85" customWidth="1"/>
    <col min="4354" max="4354" width="15.44140625" style="85" customWidth="1"/>
    <col min="4355" max="4355" width="7.33203125" style="85" customWidth="1"/>
    <col min="4356" max="4356" width="11.44140625" style="85"/>
    <col min="4357" max="4357" width="5.6640625" style="85" customWidth="1"/>
    <col min="4358" max="4358" width="9.5546875" style="85" customWidth="1"/>
    <col min="4359" max="4359" width="14" style="85" customWidth="1"/>
    <col min="4360" max="4360" width="16.33203125" style="85" customWidth="1"/>
    <col min="4361" max="4361" width="15.88671875" style="85" customWidth="1"/>
    <col min="4362" max="4362" width="11.6640625" style="85" customWidth="1"/>
    <col min="4363" max="4363" width="8.33203125" style="85" customWidth="1"/>
    <col min="4364" max="4364" width="16.5546875" style="85" customWidth="1"/>
    <col min="4365" max="4608" width="11.44140625" style="85"/>
    <col min="4609" max="4609" width="22.6640625" style="85" customWidth="1"/>
    <col min="4610" max="4610" width="15.44140625" style="85" customWidth="1"/>
    <col min="4611" max="4611" width="7.33203125" style="85" customWidth="1"/>
    <col min="4612" max="4612" width="11.44140625" style="85"/>
    <col min="4613" max="4613" width="5.6640625" style="85" customWidth="1"/>
    <col min="4614" max="4614" width="9.5546875" style="85" customWidth="1"/>
    <col min="4615" max="4615" width="14" style="85" customWidth="1"/>
    <col min="4616" max="4616" width="16.33203125" style="85" customWidth="1"/>
    <col min="4617" max="4617" width="15.88671875" style="85" customWidth="1"/>
    <col min="4618" max="4618" width="11.6640625" style="85" customWidth="1"/>
    <col min="4619" max="4619" width="8.33203125" style="85" customWidth="1"/>
    <col min="4620" max="4620" width="16.5546875" style="85" customWidth="1"/>
    <col min="4621" max="4864" width="11.44140625" style="85"/>
    <col min="4865" max="4865" width="22.6640625" style="85" customWidth="1"/>
    <col min="4866" max="4866" width="15.44140625" style="85" customWidth="1"/>
    <col min="4867" max="4867" width="7.33203125" style="85" customWidth="1"/>
    <col min="4868" max="4868" width="11.44140625" style="85"/>
    <col min="4869" max="4869" width="5.6640625" style="85" customWidth="1"/>
    <col min="4870" max="4870" width="9.5546875" style="85" customWidth="1"/>
    <col min="4871" max="4871" width="14" style="85" customWidth="1"/>
    <col min="4872" max="4872" width="16.33203125" style="85" customWidth="1"/>
    <col min="4873" max="4873" width="15.88671875" style="85" customWidth="1"/>
    <col min="4874" max="4874" width="11.6640625" style="85" customWidth="1"/>
    <col min="4875" max="4875" width="8.33203125" style="85" customWidth="1"/>
    <col min="4876" max="4876" width="16.5546875" style="85" customWidth="1"/>
    <col min="4877" max="5120" width="11.44140625" style="85"/>
    <col min="5121" max="5121" width="22.6640625" style="85" customWidth="1"/>
    <col min="5122" max="5122" width="15.44140625" style="85" customWidth="1"/>
    <col min="5123" max="5123" width="7.33203125" style="85" customWidth="1"/>
    <col min="5124" max="5124" width="11.44140625" style="85"/>
    <col min="5125" max="5125" width="5.6640625" style="85" customWidth="1"/>
    <col min="5126" max="5126" width="9.5546875" style="85" customWidth="1"/>
    <col min="5127" max="5127" width="14" style="85" customWidth="1"/>
    <col min="5128" max="5128" width="16.33203125" style="85" customWidth="1"/>
    <col min="5129" max="5129" width="15.88671875" style="85" customWidth="1"/>
    <col min="5130" max="5130" width="11.6640625" style="85" customWidth="1"/>
    <col min="5131" max="5131" width="8.33203125" style="85" customWidth="1"/>
    <col min="5132" max="5132" width="16.5546875" style="85" customWidth="1"/>
    <col min="5133" max="5376" width="11.44140625" style="85"/>
    <col min="5377" max="5377" width="22.6640625" style="85" customWidth="1"/>
    <col min="5378" max="5378" width="15.44140625" style="85" customWidth="1"/>
    <col min="5379" max="5379" width="7.33203125" style="85" customWidth="1"/>
    <col min="5380" max="5380" width="11.44140625" style="85"/>
    <col min="5381" max="5381" width="5.6640625" style="85" customWidth="1"/>
    <col min="5382" max="5382" width="9.5546875" style="85" customWidth="1"/>
    <col min="5383" max="5383" width="14" style="85" customWidth="1"/>
    <col min="5384" max="5384" width="16.33203125" style="85" customWidth="1"/>
    <col min="5385" max="5385" width="15.88671875" style="85" customWidth="1"/>
    <col min="5386" max="5386" width="11.6640625" style="85" customWidth="1"/>
    <col min="5387" max="5387" width="8.33203125" style="85" customWidth="1"/>
    <col min="5388" max="5388" width="16.5546875" style="85" customWidth="1"/>
    <col min="5389" max="5632" width="11.44140625" style="85"/>
    <col min="5633" max="5633" width="22.6640625" style="85" customWidth="1"/>
    <col min="5634" max="5634" width="15.44140625" style="85" customWidth="1"/>
    <col min="5635" max="5635" width="7.33203125" style="85" customWidth="1"/>
    <col min="5636" max="5636" width="11.44140625" style="85"/>
    <col min="5637" max="5637" width="5.6640625" style="85" customWidth="1"/>
    <col min="5638" max="5638" width="9.5546875" style="85" customWidth="1"/>
    <col min="5639" max="5639" width="14" style="85" customWidth="1"/>
    <col min="5640" max="5640" width="16.33203125" style="85" customWidth="1"/>
    <col min="5641" max="5641" width="15.88671875" style="85" customWidth="1"/>
    <col min="5642" max="5642" width="11.6640625" style="85" customWidth="1"/>
    <col min="5643" max="5643" width="8.33203125" style="85" customWidth="1"/>
    <col min="5644" max="5644" width="16.5546875" style="85" customWidth="1"/>
    <col min="5645" max="5888" width="11.44140625" style="85"/>
    <col min="5889" max="5889" width="22.6640625" style="85" customWidth="1"/>
    <col min="5890" max="5890" width="15.44140625" style="85" customWidth="1"/>
    <col min="5891" max="5891" width="7.33203125" style="85" customWidth="1"/>
    <col min="5892" max="5892" width="11.44140625" style="85"/>
    <col min="5893" max="5893" width="5.6640625" style="85" customWidth="1"/>
    <col min="5894" max="5894" width="9.5546875" style="85" customWidth="1"/>
    <col min="5895" max="5895" width="14" style="85" customWidth="1"/>
    <col min="5896" max="5896" width="16.33203125" style="85" customWidth="1"/>
    <col min="5897" max="5897" width="15.88671875" style="85" customWidth="1"/>
    <col min="5898" max="5898" width="11.6640625" style="85" customWidth="1"/>
    <col min="5899" max="5899" width="8.33203125" style="85" customWidth="1"/>
    <col min="5900" max="5900" width="16.5546875" style="85" customWidth="1"/>
    <col min="5901" max="6144" width="11.44140625" style="85"/>
    <col min="6145" max="6145" width="22.6640625" style="85" customWidth="1"/>
    <col min="6146" max="6146" width="15.44140625" style="85" customWidth="1"/>
    <col min="6147" max="6147" width="7.33203125" style="85" customWidth="1"/>
    <col min="6148" max="6148" width="11.44140625" style="85"/>
    <col min="6149" max="6149" width="5.6640625" style="85" customWidth="1"/>
    <col min="6150" max="6150" width="9.5546875" style="85" customWidth="1"/>
    <col min="6151" max="6151" width="14" style="85" customWidth="1"/>
    <col min="6152" max="6152" width="16.33203125" style="85" customWidth="1"/>
    <col min="6153" max="6153" width="15.88671875" style="85" customWidth="1"/>
    <col min="6154" max="6154" width="11.6640625" style="85" customWidth="1"/>
    <col min="6155" max="6155" width="8.33203125" style="85" customWidth="1"/>
    <col min="6156" max="6156" width="16.5546875" style="85" customWidth="1"/>
    <col min="6157" max="6400" width="11.44140625" style="85"/>
    <col min="6401" max="6401" width="22.6640625" style="85" customWidth="1"/>
    <col min="6402" max="6402" width="15.44140625" style="85" customWidth="1"/>
    <col min="6403" max="6403" width="7.33203125" style="85" customWidth="1"/>
    <col min="6404" max="6404" width="11.44140625" style="85"/>
    <col min="6405" max="6405" width="5.6640625" style="85" customWidth="1"/>
    <col min="6406" max="6406" width="9.5546875" style="85" customWidth="1"/>
    <col min="6407" max="6407" width="14" style="85" customWidth="1"/>
    <col min="6408" max="6408" width="16.33203125" style="85" customWidth="1"/>
    <col min="6409" max="6409" width="15.88671875" style="85" customWidth="1"/>
    <col min="6410" max="6410" width="11.6640625" style="85" customWidth="1"/>
    <col min="6411" max="6411" width="8.33203125" style="85" customWidth="1"/>
    <col min="6412" max="6412" width="16.5546875" style="85" customWidth="1"/>
    <col min="6413" max="6656" width="11.44140625" style="85"/>
    <col min="6657" max="6657" width="22.6640625" style="85" customWidth="1"/>
    <col min="6658" max="6658" width="15.44140625" style="85" customWidth="1"/>
    <col min="6659" max="6659" width="7.33203125" style="85" customWidth="1"/>
    <col min="6660" max="6660" width="11.44140625" style="85"/>
    <col min="6661" max="6661" width="5.6640625" style="85" customWidth="1"/>
    <col min="6662" max="6662" width="9.5546875" style="85" customWidth="1"/>
    <col min="6663" max="6663" width="14" style="85" customWidth="1"/>
    <col min="6664" max="6664" width="16.33203125" style="85" customWidth="1"/>
    <col min="6665" max="6665" width="15.88671875" style="85" customWidth="1"/>
    <col min="6666" max="6666" width="11.6640625" style="85" customWidth="1"/>
    <col min="6667" max="6667" width="8.33203125" style="85" customWidth="1"/>
    <col min="6668" max="6668" width="16.5546875" style="85" customWidth="1"/>
    <col min="6669" max="6912" width="11.44140625" style="85"/>
    <col min="6913" max="6913" width="22.6640625" style="85" customWidth="1"/>
    <col min="6914" max="6914" width="15.44140625" style="85" customWidth="1"/>
    <col min="6915" max="6915" width="7.33203125" style="85" customWidth="1"/>
    <col min="6916" max="6916" width="11.44140625" style="85"/>
    <col min="6917" max="6917" width="5.6640625" style="85" customWidth="1"/>
    <col min="6918" max="6918" width="9.5546875" style="85" customWidth="1"/>
    <col min="6919" max="6919" width="14" style="85" customWidth="1"/>
    <col min="6920" max="6920" width="16.33203125" style="85" customWidth="1"/>
    <col min="6921" max="6921" width="15.88671875" style="85" customWidth="1"/>
    <col min="6922" max="6922" width="11.6640625" style="85" customWidth="1"/>
    <col min="6923" max="6923" width="8.33203125" style="85" customWidth="1"/>
    <col min="6924" max="6924" width="16.5546875" style="85" customWidth="1"/>
    <col min="6925" max="7168" width="11.44140625" style="85"/>
    <col min="7169" max="7169" width="22.6640625" style="85" customWidth="1"/>
    <col min="7170" max="7170" width="15.44140625" style="85" customWidth="1"/>
    <col min="7171" max="7171" width="7.33203125" style="85" customWidth="1"/>
    <col min="7172" max="7172" width="11.44140625" style="85"/>
    <col min="7173" max="7173" width="5.6640625" style="85" customWidth="1"/>
    <col min="7174" max="7174" width="9.5546875" style="85" customWidth="1"/>
    <col min="7175" max="7175" width="14" style="85" customWidth="1"/>
    <col min="7176" max="7176" width="16.33203125" style="85" customWidth="1"/>
    <col min="7177" max="7177" width="15.88671875" style="85" customWidth="1"/>
    <col min="7178" max="7178" width="11.6640625" style="85" customWidth="1"/>
    <col min="7179" max="7179" width="8.33203125" style="85" customWidth="1"/>
    <col min="7180" max="7180" width="16.5546875" style="85" customWidth="1"/>
    <col min="7181" max="7424" width="11.44140625" style="85"/>
    <col min="7425" max="7425" width="22.6640625" style="85" customWidth="1"/>
    <col min="7426" max="7426" width="15.44140625" style="85" customWidth="1"/>
    <col min="7427" max="7427" width="7.33203125" style="85" customWidth="1"/>
    <col min="7428" max="7428" width="11.44140625" style="85"/>
    <col min="7429" max="7429" width="5.6640625" style="85" customWidth="1"/>
    <col min="7430" max="7430" width="9.5546875" style="85" customWidth="1"/>
    <col min="7431" max="7431" width="14" style="85" customWidth="1"/>
    <col min="7432" max="7432" width="16.33203125" style="85" customWidth="1"/>
    <col min="7433" max="7433" width="15.88671875" style="85" customWidth="1"/>
    <col min="7434" max="7434" width="11.6640625" style="85" customWidth="1"/>
    <col min="7435" max="7435" width="8.33203125" style="85" customWidth="1"/>
    <col min="7436" max="7436" width="16.5546875" style="85" customWidth="1"/>
    <col min="7437" max="7680" width="11.44140625" style="85"/>
    <col min="7681" max="7681" width="22.6640625" style="85" customWidth="1"/>
    <col min="7682" max="7682" width="15.44140625" style="85" customWidth="1"/>
    <col min="7683" max="7683" width="7.33203125" style="85" customWidth="1"/>
    <col min="7684" max="7684" width="11.44140625" style="85"/>
    <col min="7685" max="7685" width="5.6640625" style="85" customWidth="1"/>
    <col min="7686" max="7686" width="9.5546875" style="85" customWidth="1"/>
    <col min="7687" max="7687" width="14" style="85" customWidth="1"/>
    <col min="7688" max="7688" width="16.33203125" style="85" customWidth="1"/>
    <col min="7689" max="7689" width="15.88671875" style="85" customWidth="1"/>
    <col min="7690" max="7690" width="11.6640625" style="85" customWidth="1"/>
    <col min="7691" max="7691" width="8.33203125" style="85" customWidth="1"/>
    <col min="7692" max="7692" width="16.5546875" style="85" customWidth="1"/>
    <col min="7693" max="7936" width="11.44140625" style="85"/>
    <col min="7937" max="7937" width="22.6640625" style="85" customWidth="1"/>
    <col min="7938" max="7938" width="15.44140625" style="85" customWidth="1"/>
    <col min="7939" max="7939" width="7.33203125" style="85" customWidth="1"/>
    <col min="7940" max="7940" width="11.44140625" style="85"/>
    <col min="7941" max="7941" width="5.6640625" style="85" customWidth="1"/>
    <col min="7942" max="7942" width="9.5546875" style="85" customWidth="1"/>
    <col min="7943" max="7943" width="14" style="85" customWidth="1"/>
    <col min="7944" max="7944" width="16.33203125" style="85" customWidth="1"/>
    <col min="7945" max="7945" width="15.88671875" style="85" customWidth="1"/>
    <col min="7946" max="7946" width="11.6640625" style="85" customWidth="1"/>
    <col min="7947" max="7947" width="8.33203125" style="85" customWidth="1"/>
    <col min="7948" max="7948" width="16.5546875" style="85" customWidth="1"/>
    <col min="7949" max="8192" width="11.44140625" style="85"/>
    <col min="8193" max="8193" width="22.6640625" style="85" customWidth="1"/>
    <col min="8194" max="8194" width="15.44140625" style="85" customWidth="1"/>
    <col min="8195" max="8195" width="7.33203125" style="85" customWidth="1"/>
    <col min="8196" max="8196" width="11.44140625" style="85"/>
    <col min="8197" max="8197" width="5.6640625" style="85" customWidth="1"/>
    <col min="8198" max="8198" width="9.5546875" style="85" customWidth="1"/>
    <col min="8199" max="8199" width="14" style="85" customWidth="1"/>
    <col min="8200" max="8200" width="16.33203125" style="85" customWidth="1"/>
    <col min="8201" max="8201" width="15.88671875" style="85" customWidth="1"/>
    <col min="8202" max="8202" width="11.6640625" style="85" customWidth="1"/>
    <col min="8203" max="8203" width="8.33203125" style="85" customWidth="1"/>
    <col min="8204" max="8204" width="16.5546875" style="85" customWidth="1"/>
    <col min="8205" max="8448" width="11.44140625" style="85"/>
    <col min="8449" max="8449" width="22.6640625" style="85" customWidth="1"/>
    <col min="8450" max="8450" width="15.44140625" style="85" customWidth="1"/>
    <col min="8451" max="8451" width="7.33203125" style="85" customWidth="1"/>
    <col min="8452" max="8452" width="11.44140625" style="85"/>
    <col min="8453" max="8453" width="5.6640625" style="85" customWidth="1"/>
    <col min="8454" max="8454" width="9.5546875" style="85" customWidth="1"/>
    <col min="8455" max="8455" width="14" style="85" customWidth="1"/>
    <col min="8456" max="8456" width="16.33203125" style="85" customWidth="1"/>
    <col min="8457" max="8457" width="15.88671875" style="85" customWidth="1"/>
    <col min="8458" max="8458" width="11.6640625" style="85" customWidth="1"/>
    <col min="8459" max="8459" width="8.33203125" style="85" customWidth="1"/>
    <col min="8460" max="8460" width="16.5546875" style="85" customWidth="1"/>
    <col min="8461" max="8704" width="11.44140625" style="85"/>
    <col min="8705" max="8705" width="22.6640625" style="85" customWidth="1"/>
    <col min="8706" max="8706" width="15.44140625" style="85" customWidth="1"/>
    <col min="8707" max="8707" width="7.33203125" style="85" customWidth="1"/>
    <col min="8708" max="8708" width="11.44140625" style="85"/>
    <col min="8709" max="8709" width="5.6640625" style="85" customWidth="1"/>
    <col min="8710" max="8710" width="9.5546875" style="85" customWidth="1"/>
    <col min="8711" max="8711" width="14" style="85" customWidth="1"/>
    <col min="8712" max="8712" width="16.33203125" style="85" customWidth="1"/>
    <col min="8713" max="8713" width="15.88671875" style="85" customWidth="1"/>
    <col min="8714" max="8714" width="11.6640625" style="85" customWidth="1"/>
    <col min="8715" max="8715" width="8.33203125" style="85" customWidth="1"/>
    <col min="8716" max="8716" width="16.5546875" style="85" customWidth="1"/>
    <col min="8717" max="8960" width="11.44140625" style="85"/>
    <col min="8961" max="8961" width="22.6640625" style="85" customWidth="1"/>
    <col min="8962" max="8962" width="15.44140625" style="85" customWidth="1"/>
    <col min="8963" max="8963" width="7.33203125" style="85" customWidth="1"/>
    <col min="8964" max="8964" width="11.44140625" style="85"/>
    <col min="8965" max="8965" width="5.6640625" style="85" customWidth="1"/>
    <col min="8966" max="8966" width="9.5546875" style="85" customWidth="1"/>
    <col min="8967" max="8967" width="14" style="85" customWidth="1"/>
    <col min="8968" max="8968" width="16.33203125" style="85" customWidth="1"/>
    <col min="8969" max="8969" width="15.88671875" style="85" customWidth="1"/>
    <col min="8970" max="8970" width="11.6640625" style="85" customWidth="1"/>
    <col min="8971" max="8971" width="8.33203125" style="85" customWidth="1"/>
    <col min="8972" max="8972" width="16.5546875" style="85" customWidth="1"/>
    <col min="8973" max="9216" width="11.44140625" style="85"/>
    <col min="9217" max="9217" width="22.6640625" style="85" customWidth="1"/>
    <col min="9218" max="9218" width="15.44140625" style="85" customWidth="1"/>
    <col min="9219" max="9219" width="7.33203125" style="85" customWidth="1"/>
    <col min="9220" max="9220" width="11.44140625" style="85"/>
    <col min="9221" max="9221" width="5.6640625" style="85" customWidth="1"/>
    <col min="9222" max="9222" width="9.5546875" style="85" customWidth="1"/>
    <col min="9223" max="9223" width="14" style="85" customWidth="1"/>
    <col min="9224" max="9224" width="16.33203125" style="85" customWidth="1"/>
    <col min="9225" max="9225" width="15.88671875" style="85" customWidth="1"/>
    <col min="9226" max="9226" width="11.6640625" style="85" customWidth="1"/>
    <col min="9227" max="9227" width="8.33203125" style="85" customWidth="1"/>
    <col min="9228" max="9228" width="16.5546875" style="85" customWidth="1"/>
    <col min="9229" max="9472" width="11.44140625" style="85"/>
    <col min="9473" max="9473" width="22.6640625" style="85" customWidth="1"/>
    <col min="9474" max="9474" width="15.44140625" style="85" customWidth="1"/>
    <col min="9475" max="9475" width="7.33203125" style="85" customWidth="1"/>
    <col min="9476" max="9476" width="11.44140625" style="85"/>
    <col min="9477" max="9477" width="5.6640625" style="85" customWidth="1"/>
    <col min="9478" max="9478" width="9.5546875" style="85" customWidth="1"/>
    <col min="9479" max="9479" width="14" style="85" customWidth="1"/>
    <col min="9480" max="9480" width="16.33203125" style="85" customWidth="1"/>
    <col min="9481" max="9481" width="15.88671875" style="85" customWidth="1"/>
    <col min="9482" max="9482" width="11.6640625" style="85" customWidth="1"/>
    <col min="9483" max="9483" width="8.33203125" style="85" customWidth="1"/>
    <col min="9484" max="9484" width="16.5546875" style="85" customWidth="1"/>
    <col min="9485" max="9728" width="11.44140625" style="85"/>
    <col min="9729" max="9729" width="22.6640625" style="85" customWidth="1"/>
    <col min="9730" max="9730" width="15.44140625" style="85" customWidth="1"/>
    <col min="9731" max="9731" width="7.33203125" style="85" customWidth="1"/>
    <col min="9732" max="9732" width="11.44140625" style="85"/>
    <col min="9733" max="9733" width="5.6640625" style="85" customWidth="1"/>
    <col min="9734" max="9734" width="9.5546875" style="85" customWidth="1"/>
    <col min="9735" max="9735" width="14" style="85" customWidth="1"/>
    <col min="9736" max="9736" width="16.33203125" style="85" customWidth="1"/>
    <col min="9737" max="9737" width="15.88671875" style="85" customWidth="1"/>
    <col min="9738" max="9738" width="11.6640625" style="85" customWidth="1"/>
    <col min="9739" max="9739" width="8.33203125" style="85" customWidth="1"/>
    <col min="9740" max="9740" width="16.5546875" style="85" customWidth="1"/>
    <col min="9741" max="9984" width="11.44140625" style="85"/>
    <col min="9985" max="9985" width="22.6640625" style="85" customWidth="1"/>
    <col min="9986" max="9986" width="15.44140625" style="85" customWidth="1"/>
    <col min="9987" max="9987" width="7.33203125" style="85" customWidth="1"/>
    <col min="9988" max="9988" width="11.44140625" style="85"/>
    <col min="9989" max="9989" width="5.6640625" style="85" customWidth="1"/>
    <col min="9990" max="9990" width="9.5546875" style="85" customWidth="1"/>
    <col min="9991" max="9991" width="14" style="85" customWidth="1"/>
    <col min="9992" max="9992" width="16.33203125" style="85" customWidth="1"/>
    <col min="9993" max="9993" width="15.88671875" style="85" customWidth="1"/>
    <col min="9994" max="9994" width="11.6640625" style="85" customWidth="1"/>
    <col min="9995" max="9995" width="8.33203125" style="85" customWidth="1"/>
    <col min="9996" max="9996" width="16.5546875" style="85" customWidth="1"/>
    <col min="9997" max="10240" width="11.44140625" style="85"/>
    <col min="10241" max="10241" width="22.6640625" style="85" customWidth="1"/>
    <col min="10242" max="10242" width="15.44140625" style="85" customWidth="1"/>
    <col min="10243" max="10243" width="7.33203125" style="85" customWidth="1"/>
    <col min="10244" max="10244" width="11.44140625" style="85"/>
    <col min="10245" max="10245" width="5.6640625" style="85" customWidth="1"/>
    <col min="10246" max="10246" width="9.5546875" style="85" customWidth="1"/>
    <col min="10247" max="10247" width="14" style="85" customWidth="1"/>
    <col min="10248" max="10248" width="16.33203125" style="85" customWidth="1"/>
    <col min="10249" max="10249" width="15.88671875" style="85" customWidth="1"/>
    <col min="10250" max="10250" width="11.6640625" style="85" customWidth="1"/>
    <col min="10251" max="10251" width="8.33203125" style="85" customWidth="1"/>
    <col min="10252" max="10252" width="16.5546875" style="85" customWidth="1"/>
    <col min="10253" max="10496" width="11.44140625" style="85"/>
    <col min="10497" max="10497" width="22.6640625" style="85" customWidth="1"/>
    <col min="10498" max="10498" width="15.44140625" style="85" customWidth="1"/>
    <col min="10499" max="10499" width="7.33203125" style="85" customWidth="1"/>
    <col min="10500" max="10500" width="11.44140625" style="85"/>
    <col min="10501" max="10501" width="5.6640625" style="85" customWidth="1"/>
    <col min="10502" max="10502" width="9.5546875" style="85" customWidth="1"/>
    <col min="10503" max="10503" width="14" style="85" customWidth="1"/>
    <col min="10504" max="10504" width="16.33203125" style="85" customWidth="1"/>
    <col min="10505" max="10505" width="15.88671875" style="85" customWidth="1"/>
    <col min="10506" max="10506" width="11.6640625" style="85" customWidth="1"/>
    <col min="10507" max="10507" width="8.33203125" style="85" customWidth="1"/>
    <col min="10508" max="10508" width="16.5546875" style="85" customWidth="1"/>
    <col min="10509" max="10752" width="11.44140625" style="85"/>
    <col min="10753" max="10753" width="22.6640625" style="85" customWidth="1"/>
    <col min="10754" max="10754" width="15.44140625" style="85" customWidth="1"/>
    <col min="10755" max="10755" width="7.33203125" style="85" customWidth="1"/>
    <col min="10756" max="10756" width="11.44140625" style="85"/>
    <col min="10757" max="10757" width="5.6640625" style="85" customWidth="1"/>
    <col min="10758" max="10758" width="9.5546875" style="85" customWidth="1"/>
    <col min="10759" max="10759" width="14" style="85" customWidth="1"/>
    <col min="10760" max="10760" width="16.33203125" style="85" customWidth="1"/>
    <col min="10761" max="10761" width="15.88671875" style="85" customWidth="1"/>
    <col min="10762" max="10762" width="11.6640625" style="85" customWidth="1"/>
    <col min="10763" max="10763" width="8.33203125" style="85" customWidth="1"/>
    <col min="10764" max="10764" width="16.5546875" style="85" customWidth="1"/>
    <col min="10765" max="11008" width="11.44140625" style="85"/>
    <col min="11009" max="11009" width="22.6640625" style="85" customWidth="1"/>
    <col min="11010" max="11010" width="15.44140625" style="85" customWidth="1"/>
    <col min="11011" max="11011" width="7.33203125" style="85" customWidth="1"/>
    <col min="11012" max="11012" width="11.44140625" style="85"/>
    <col min="11013" max="11013" width="5.6640625" style="85" customWidth="1"/>
    <col min="11014" max="11014" width="9.5546875" style="85" customWidth="1"/>
    <col min="11015" max="11015" width="14" style="85" customWidth="1"/>
    <col min="11016" max="11016" width="16.33203125" style="85" customWidth="1"/>
    <col min="11017" max="11017" width="15.88671875" style="85" customWidth="1"/>
    <col min="11018" max="11018" width="11.6640625" style="85" customWidth="1"/>
    <col min="11019" max="11019" width="8.33203125" style="85" customWidth="1"/>
    <col min="11020" max="11020" width="16.5546875" style="85" customWidth="1"/>
    <col min="11021" max="11264" width="11.44140625" style="85"/>
    <col min="11265" max="11265" width="22.6640625" style="85" customWidth="1"/>
    <col min="11266" max="11266" width="15.44140625" style="85" customWidth="1"/>
    <col min="11267" max="11267" width="7.33203125" style="85" customWidth="1"/>
    <col min="11268" max="11268" width="11.44140625" style="85"/>
    <col min="11269" max="11269" width="5.6640625" style="85" customWidth="1"/>
    <col min="11270" max="11270" width="9.5546875" style="85" customWidth="1"/>
    <col min="11271" max="11271" width="14" style="85" customWidth="1"/>
    <col min="11272" max="11272" width="16.33203125" style="85" customWidth="1"/>
    <col min="11273" max="11273" width="15.88671875" style="85" customWidth="1"/>
    <col min="11274" max="11274" width="11.6640625" style="85" customWidth="1"/>
    <col min="11275" max="11275" width="8.33203125" style="85" customWidth="1"/>
    <col min="11276" max="11276" width="16.5546875" style="85" customWidth="1"/>
    <col min="11277" max="11520" width="11.44140625" style="85"/>
    <col min="11521" max="11521" width="22.6640625" style="85" customWidth="1"/>
    <col min="11522" max="11522" width="15.44140625" style="85" customWidth="1"/>
    <col min="11523" max="11523" width="7.33203125" style="85" customWidth="1"/>
    <col min="11524" max="11524" width="11.44140625" style="85"/>
    <col min="11525" max="11525" width="5.6640625" style="85" customWidth="1"/>
    <col min="11526" max="11526" width="9.5546875" style="85" customWidth="1"/>
    <col min="11527" max="11527" width="14" style="85" customWidth="1"/>
    <col min="11528" max="11528" width="16.33203125" style="85" customWidth="1"/>
    <col min="11529" max="11529" width="15.88671875" style="85" customWidth="1"/>
    <col min="11530" max="11530" width="11.6640625" style="85" customWidth="1"/>
    <col min="11531" max="11531" width="8.33203125" style="85" customWidth="1"/>
    <col min="11532" max="11532" width="16.5546875" style="85" customWidth="1"/>
    <col min="11533" max="11776" width="11.44140625" style="85"/>
    <col min="11777" max="11777" width="22.6640625" style="85" customWidth="1"/>
    <col min="11778" max="11778" width="15.44140625" style="85" customWidth="1"/>
    <col min="11779" max="11779" width="7.33203125" style="85" customWidth="1"/>
    <col min="11780" max="11780" width="11.44140625" style="85"/>
    <col min="11781" max="11781" width="5.6640625" style="85" customWidth="1"/>
    <col min="11782" max="11782" width="9.5546875" style="85" customWidth="1"/>
    <col min="11783" max="11783" width="14" style="85" customWidth="1"/>
    <col min="11784" max="11784" width="16.33203125" style="85" customWidth="1"/>
    <col min="11785" max="11785" width="15.88671875" style="85" customWidth="1"/>
    <col min="11786" max="11786" width="11.6640625" style="85" customWidth="1"/>
    <col min="11787" max="11787" width="8.33203125" style="85" customWidth="1"/>
    <col min="11788" max="11788" width="16.5546875" style="85" customWidth="1"/>
    <col min="11789" max="12032" width="11.44140625" style="85"/>
    <col min="12033" max="12033" width="22.6640625" style="85" customWidth="1"/>
    <col min="12034" max="12034" width="15.44140625" style="85" customWidth="1"/>
    <col min="12035" max="12035" width="7.33203125" style="85" customWidth="1"/>
    <col min="12036" max="12036" width="11.44140625" style="85"/>
    <col min="12037" max="12037" width="5.6640625" style="85" customWidth="1"/>
    <col min="12038" max="12038" width="9.5546875" style="85" customWidth="1"/>
    <col min="12039" max="12039" width="14" style="85" customWidth="1"/>
    <col min="12040" max="12040" width="16.33203125" style="85" customWidth="1"/>
    <col min="12041" max="12041" width="15.88671875" style="85" customWidth="1"/>
    <col min="12042" max="12042" width="11.6640625" style="85" customWidth="1"/>
    <col min="12043" max="12043" width="8.33203125" style="85" customWidth="1"/>
    <col min="12044" max="12044" width="16.5546875" style="85" customWidth="1"/>
    <col min="12045" max="12288" width="11.44140625" style="85"/>
    <col min="12289" max="12289" width="22.6640625" style="85" customWidth="1"/>
    <col min="12290" max="12290" width="15.44140625" style="85" customWidth="1"/>
    <col min="12291" max="12291" width="7.33203125" style="85" customWidth="1"/>
    <col min="12292" max="12292" width="11.44140625" style="85"/>
    <col min="12293" max="12293" width="5.6640625" style="85" customWidth="1"/>
    <col min="12294" max="12294" width="9.5546875" style="85" customWidth="1"/>
    <col min="12295" max="12295" width="14" style="85" customWidth="1"/>
    <col min="12296" max="12296" width="16.33203125" style="85" customWidth="1"/>
    <col min="12297" max="12297" width="15.88671875" style="85" customWidth="1"/>
    <col min="12298" max="12298" width="11.6640625" style="85" customWidth="1"/>
    <col min="12299" max="12299" width="8.33203125" style="85" customWidth="1"/>
    <col min="12300" max="12300" width="16.5546875" style="85" customWidth="1"/>
    <col min="12301" max="12544" width="11.44140625" style="85"/>
    <col min="12545" max="12545" width="22.6640625" style="85" customWidth="1"/>
    <col min="12546" max="12546" width="15.44140625" style="85" customWidth="1"/>
    <col min="12547" max="12547" width="7.33203125" style="85" customWidth="1"/>
    <col min="12548" max="12548" width="11.44140625" style="85"/>
    <col min="12549" max="12549" width="5.6640625" style="85" customWidth="1"/>
    <col min="12550" max="12550" width="9.5546875" style="85" customWidth="1"/>
    <col min="12551" max="12551" width="14" style="85" customWidth="1"/>
    <col min="12552" max="12552" width="16.33203125" style="85" customWidth="1"/>
    <col min="12553" max="12553" width="15.88671875" style="85" customWidth="1"/>
    <col min="12554" max="12554" width="11.6640625" style="85" customWidth="1"/>
    <col min="12555" max="12555" width="8.33203125" style="85" customWidth="1"/>
    <col min="12556" max="12556" width="16.5546875" style="85" customWidth="1"/>
    <col min="12557" max="12800" width="11.44140625" style="85"/>
    <col min="12801" max="12801" width="22.6640625" style="85" customWidth="1"/>
    <col min="12802" max="12802" width="15.44140625" style="85" customWidth="1"/>
    <col min="12803" max="12803" width="7.33203125" style="85" customWidth="1"/>
    <col min="12804" max="12804" width="11.44140625" style="85"/>
    <col min="12805" max="12805" width="5.6640625" style="85" customWidth="1"/>
    <col min="12806" max="12806" width="9.5546875" style="85" customWidth="1"/>
    <col min="12807" max="12807" width="14" style="85" customWidth="1"/>
    <col min="12808" max="12808" width="16.33203125" style="85" customWidth="1"/>
    <col min="12809" max="12809" width="15.88671875" style="85" customWidth="1"/>
    <col min="12810" max="12810" width="11.6640625" style="85" customWidth="1"/>
    <col min="12811" max="12811" width="8.33203125" style="85" customWidth="1"/>
    <col min="12812" max="12812" width="16.5546875" style="85" customWidth="1"/>
    <col min="12813" max="13056" width="11.44140625" style="85"/>
    <col min="13057" max="13057" width="22.6640625" style="85" customWidth="1"/>
    <col min="13058" max="13058" width="15.44140625" style="85" customWidth="1"/>
    <col min="13059" max="13059" width="7.33203125" style="85" customWidth="1"/>
    <col min="13060" max="13060" width="11.44140625" style="85"/>
    <col min="13061" max="13061" width="5.6640625" style="85" customWidth="1"/>
    <col min="13062" max="13062" width="9.5546875" style="85" customWidth="1"/>
    <col min="13063" max="13063" width="14" style="85" customWidth="1"/>
    <col min="13064" max="13064" width="16.33203125" style="85" customWidth="1"/>
    <col min="13065" max="13065" width="15.88671875" style="85" customWidth="1"/>
    <col min="13066" max="13066" width="11.6640625" style="85" customWidth="1"/>
    <col min="13067" max="13067" width="8.33203125" style="85" customWidth="1"/>
    <col min="13068" max="13068" width="16.5546875" style="85" customWidth="1"/>
    <col min="13069" max="13312" width="11.44140625" style="85"/>
    <col min="13313" max="13313" width="22.6640625" style="85" customWidth="1"/>
    <col min="13314" max="13314" width="15.44140625" style="85" customWidth="1"/>
    <col min="13315" max="13315" width="7.33203125" style="85" customWidth="1"/>
    <col min="13316" max="13316" width="11.44140625" style="85"/>
    <col min="13317" max="13317" width="5.6640625" style="85" customWidth="1"/>
    <col min="13318" max="13318" width="9.5546875" style="85" customWidth="1"/>
    <col min="13319" max="13319" width="14" style="85" customWidth="1"/>
    <col min="13320" max="13320" width="16.33203125" style="85" customWidth="1"/>
    <col min="13321" max="13321" width="15.88671875" style="85" customWidth="1"/>
    <col min="13322" max="13322" width="11.6640625" style="85" customWidth="1"/>
    <col min="13323" max="13323" width="8.33203125" style="85" customWidth="1"/>
    <col min="13324" max="13324" width="16.5546875" style="85" customWidth="1"/>
    <col min="13325" max="13568" width="11.44140625" style="85"/>
    <col min="13569" max="13569" width="22.6640625" style="85" customWidth="1"/>
    <col min="13570" max="13570" width="15.44140625" style="85" customWidth="1"/>
    <col min="13571" max="13571" width="7.33203125" style="85" customWidth="1"/>
    <col min="13572" max="13572" width="11.44140625" style="85"/>
    <col min="13573" max="13573" width="5.6640625" style="85" customWidth="1"/>
    <col min="13574" max="13574" width="9.5546875" style="85" customWidth="1"/>
    <col min="13575" max="13575" width="14" style="85" customWidth="1"/>
    <col min="13576" max="13576" width="16.33203125" style="85" customWidth="1"/>
    <col min="13577" max="13577" width="15.88671875" style="85" customWidth="1"/>
    <col min="13578" max="13578" width="11.6640625" style="85" customWidth="1"/>
    <col min="13579" max="13579" width="8.33203125" style="85" customWidth="1"/>
    <col min="13580" max="13580" width="16.5546875" style="85" customWidth="1"/>
    <col min="13581" max="13824" width="11.44140625" style="85"/>
    <col min="13825" max="13825" width="22.6640625" style="85" customWidth="1"/>
    <col min="13826" max="13826" width="15.44140625" style="85" customWidth="1"/>
    <col min="13827" max="13827" width="7.33203125" style="85" customWidth="1"/>
    <col min="13828" max="13828" width="11.44140625" style="85"/>
    <col min="13829" max="13829" width="5.6640625" style="85" customWidth="1"/>
    <col min="13830" max="13830" width="9.5546875" style="85" customWidth="1"/>
    <col min="13831" max="13831" width="14" style="85" customWidth="1"/>
    <col min="13832" max="13832" width="16.33203125" style="85" customWidth="1"/>
    <col min="13833" max="13833" width="15.88671875" style="85" customWidth="1"/>
    <col min="13834" max="13834" width="11.6640625" style="85" customWidth="1"/>
    <col min="13835" max="13835" width="8.33203125" style="85" customWidth="1"/>
    <col min="13836" max="13836" width="16.5546875" style="85" customWidth="1"/>
    <col min="13837" max="14080" width="11.44140625" style="85"/>
    <col min="14081" max="14081" width="22.6640625" style="85" customWidth="1"/>
    <col min="14082" max="14082" width="15.44140625" style="85" customWidth="1"/>
    <col min="14083" max="14083" width="7.33203125" style="85" customWidth="1"/>
    <col min="14084" max="14084" width="11.44140625" style="85"/>
    <col min="14085" max="14085" width="5.6640625" style="85" customWidth="1"/>
    <col min="14086" max="14086" width="9.5546875" style="85" customWidth="1"/>
    <col min="14087" max="14087" width="14" style="85" customWidth="1"/>
    <col min="14088" max="14088" width="16.33203125" style="85" customWidth="1"/>
    <col min="14089" max="14089" width="15.88671875" style="85" customWidth="1"/>
    <col min="14090" max="14090" width="11.6640625" style="85" customWidth="1"/>
    <col min="14091" max="14091" width="8.33203125" style="85" customWidth="1"/>
    <col min="14092" max="14092" width="16.5546875" style="85" customWidth="1"/>
    <col min="14093" max="14336" width="11.44140625" style="85"/>
    <col min="14337" max="14337" width="22.6640625" style="85" customWidth="1"/>
    <col min="14338" max="14338" width="15.44140625" style="85" customWidth="1"/>
    <col min="14339" max="14339" width="7.33203125" style="85" customWidth="1"/>
    <col min="14340" max="14340" width="11.44140625" style="85"/>
    <col min="14341" max="14341" width="5.6640625" style="85" customWidth="1"/>
    <col min="14342" max="14342" width="9.5546875" style="85" customWidth="1"/>
    <col min="14343" max="14343" width="14" style="85" customWidth="1"/>
    <col min="14344" max="14344" width="16.33203125" style="85" customWidth="1"/>
    <col min="14345" max="14345" width="15.88671875" style="85" customWidth="1"/>
    <col min="14346" max="14346" width="11.6640625" style="85" customWidth="1"/>
    <col min="14347" max="14347" width="8.33203125" style="85" customWidth="1"/>
    <col min="14348" max="14348" width="16.5546875" style="85" customWidth="1"/>
    <col min="14349" max="14592" width="11.44140625" style="85"/>
    <col min="14593" max="14593" width="22.6640625" style="85" customWidth="1"/>
    <col min="14594" max="14594" width="15.44140625" style="85" customWidth="1"/>
    <col min="14595" max="14595" width="7.33203125" style="85" customWidth="1"/>
    <col min="14596" max="14596" width="11.44140625" style="85"/>
    <col min="14597" max="14597" width="5.6640625" style="85" customWidth="1"/>
    <col min="14598" max="14598" width="9.5546875" style="85" customWidth="1"/>
    <col min="14599" max="14599" width="14" style="85" customWidth="1"/>
    <col min="14600" max="14600" width="16.33203125" style="85" customWidth="1"/>
    <col min="14601" max="14601" width="15.88671875" style="85" customWidth="1"/>
    <col min="14602" max="14602" width="11.6640625" style="85" customWidth="1"/>
    <col min="14603" max="14603" width="8.33203125" style="85" customWidth="1"/>
    <col min="14604" max="14604" width="16.5546875" style="85" customWidth="1"/>
    <col min="14605" max="14848" width="11.44140625" style="85"/>
    <col min="14849" max="14849" width="22.6640625" style="85" customWidth="1"/>
    <col min="14850" max="14850" width="15.44140625" style="85" customWidth="1"/>
    <col min="14851" max="14851" width="7.33203125" style="85" customWidth="1"/>
    <col min="14852" max="14852" width="11.44140625" style="85"/>
    <col min="14853" max="14853" width="5.6640625" style="85" customWidth="1"/>
    <col min="14854" max="14854" width="9.5546875" style="85" customWidth="1"/>
    <col min="14855" max="14855" width="14" style="85" customWidth="1"/>
    <col min="14856" max="14856" width="16.33203125" style="85" customWidth="1"/>
    <col min="14857" max="14857" width="15.88671875" style="85" customWidth="1"/>
    <col min="14858" max="14858" width="11.6640625" style="85" customWidth="1"/>
    <col min="14859" max="14859" width="8.33203125" style="85" customWidth="1"/>
    <col min="14860" max="14860" width="16.5546875" style="85" customWidth="1"/>
    <col min="14861" max="15104" width="11.44140625" style="85"/>
    <col min="15105" max="15105" width="22.6640625" style="85" customWidth="1"/>
    <col min="15106" max="15106" width="15.44140625" style="85" customWidth="1"/>
    <col min="15107" max="15107" width="7.33203125" style="85" customWidth="1"/>
    <col min="15108" max="15108" width="11.44140625" style="85"/>
    <col min="15109" max="15109" width="5.6640625" style="85" customWidth="1"/>
    <col min="15110" max="15110" width="9.5546875" style="85" customWidth="1"/>
    <col min="15111" max="15111" width="14" style="85" customWidth="1"/>
    <col min="15112" max="15112" width="16.33203125" style="85" customWidth="1"/>
    <col min="15113" max="15113" width="15.88671875" style="85" customWidth="1"/>
    <col min="15114" max="15114" width="11.6640625" style="85" customWidth="1"/>
    <col min="15115" max="15115" width="8.33203125" style="85" customWidth="1"/>
    <col min="15116" max="15116" width="16.5546875" style="85" customWidth="1"/>
    <col min="15117" max="15360" width="11.44140625" style="85"/>
    <col min="15361" max="15361" width="22.6640625" style="85" customWidth="1"/>
    <col min="15362" max="15362" width="15.44140625" style="85" customWidth="1"/>
    <col min="15363" max="15363" width="7.33203125" style="85" customWidth="1"/>
    <col min="15364" max="15364" width="11.44140625" style="85"/>
    <col min="15365" max="15365" width="5.6640625" style="85" customWidth="1"/>
    <col min="15366" max="15366" width="9.5546875" style="85" customWidth="1"/>
    <col min="15367" max="15367" width="14" style="85" customWidth="1"/>
    <col min="15368" max="15368" width="16.33203125" style="85" customWidth="1"/>
    <col min="15369" max="15369" width="15.88671875" style="85" customWidth="1"/>
    <col min="15370" max="15370" width="11.6640625" style="85" customWidth="1"/>
    <col min="15371" max="15371" width="8.33203125" style="85" customWidth="1"/>
    <col min="15372" max="15372" width="16.5546875" style="85" customWidth="1"/>
    <col min="15373" max="15616" width="11.44140625" style="85"/>
    <col min="15617" max="15617" width="22.6640625" style="85" customWidth="1"/>
    <col min="15618" max="15618" width="15.44140625" style="85" customWidth="1"/>
    <col min="15619" max="15619" width="7.33203125" style="85" customWidth="1"/>
    <col min="15620" max="15620" width="11.44140625" style="85"/>
    <col min="15621" max="15621" width="5.6640625" style="85" customWidth="1"/>
    <col min="15622" max="15622" width="9.5546875" style="85" customWidth="1"/>
    <col min="15623" max="15623" width="14" style="85" customWidth="1"/>
    <col min="15624" max="15624" width="16.33203125" style="85" customWidth="1"/>
    <col min="15625" max="15625" width="15.88671875" style="85" customWidth="1"/>
    <col min="15626" max="15626" width="11.6640625" style="85" customWidth="1"/>
    <col min="15627" max="15627" width="8.33203125" style="85" customWidth="1"/>
    <col min="15628" max="15628" width="16.5546875" style="85" customWidth="1"/>
    <col min="15629" max="15872" width="11.44140625" style="85"/>
    <col min="15873" max="15873" width="22.6640625" style="85" customWidth="1"/>
    <col min="15874" max="15874" width="15.44140625" style="85" customWidth="1"/>
    <col min="15875" max="15875" width="7.33203125" style="85" customWidth="1"/>
    <col min="15876" max="15876" width="11.44140625" style="85"/>
    <col min="15877" max="15877" width="5.6640625" style="85" customWidth="1"/>
    <col min="15878" max="15878" width="9.5546875" style="85" customWidth="1"/>
    <col min="15879" max="15879" width="14" style="85" customWidth="1"/>
    <col min="15880" max="15880" width="16.33203125" style="85" customWidth="1"/>
    <col min="15881" max="15881" width="15.88671875" style="85" customWidth="1"/>
    <col min="15882" max="15882" width="11.6640625" style="85" customWidth="1"/>
    <col min="15883" max="15883" width="8.33203125" style="85" customWidth="1"/>
    <col min="15884" max="15884" width="16.5546875" style="85" customWidth="1"/>
    <col min="15885" max="16128" width="11.44140625" style="85"/>
    <col min="16129" max="16129" width="22.6640625" style="85" customWidth="1"/>
    <col min="16130" max="16130" width="15.44140625" style="85" customWidth="1"/>
    <col min="16131" max="16131" width="7.33203125" style="85" customWidth="1"/>
    <col min="16132" max="16132" width="11.44140625" style="85"/>
    <col min="16133" max="16133" width="5.6640625" style="85" customWidth="1"/>
    <col min="16134" max="16134" width="9.5546875" style="85" customWidth="1"/>
    <col min="16135" max="16135" width="14" style="85" customWidth="1"/>
    <col min="16136" max="16136" width="16.33203125" style="85" customWidth="1"/>
    <col min="16137" max="16137" width="15.88671875" style="85" customWidth="1"/>
    <col min="16138" max="16138" width="11.6640625" style="85" customWidth="1"/>
    <col min="16139" max="16139" width="8.33203125" style="85" customWidth="1"/>
    <col min="16140" max="16140" width="16.5546875" style="85" customWidth="1"/>
    <col min="16141" max="16384" width="11.44140625" style="85"/>
  </cols>
  <sheetData>
    <row r="1" spans="1:12" s="45" customFormat="1">
      <c r="A1" s="506"/>
      <c r="B1" s="509"/>
      <c r="C1" s="510"/>
      <c r="D1" s="510"/>
      <c r="E1" s="510"/>
      <c r="F1" s="510"/>
      <c r="G1" s="510"/>
      <c r="H1" s="511"/>
      <c r="I1" s="512" t="s">
        <v>26</v>
      </c>
      <c r="J1" s="514" t="s">
        <v>27</v>
      </c>
      <c r="K1" s="515"/>
      <c r="L1" s="516"/>
    </row>
    <row r="2" spans="1:12" s="45" customFormat="1">
      <c r="A2" s="507"/>
      <c r="B2" s="520" t="s">
        <v>140</v>
      </c>
      <c r="C2" s="521"/>
      <c r="D2" s="521"/>
      <c r="E2" s="521"/>
      <c r="F2" s="521"/>
      <c r="G2" s="521"/>
      <c r="H2" s="522"/>
      <c r="I2" s="513"/>
      <c r="J2" s="517"/>
      <c r="K2" s="518"/>
      <c r="L2" s="519"/>
    </row>
    <row r="3" spans="1:12" s="45" customFormat="1">
      <c r="A3" s="507"/>
      <c r="B3" s="523" t="s">
        <v>144</v>
      </c>
      <c r="C3" s="524"/>
      <c r="D3" s="524"/>
      <c r="E3" s="524"/>
      <c r="F3" s="524"/>
      <c r="G3" s="524"/>
      <c r="H3" s="525"/>
      <c r="I3" s="527" t="s">
        <v>28</v>
      </c>
      <c r="J3" s="529">
        <v>1</v>
      </c>
      <c r="K3" s="530"/>
      <c r="L3" s="531"/>
    </row>
    <row r="4" spans="1:12" s="45" customFormat="1">
      <c r="A4" s="507"/>
      <c r="B4" s="523" t="s">
        <v>29</v>
      </c>
      <c r="C4" s="524"/>
      <c r="D4" s="524"/>
      <c r="E4" s="524"/>
      <c r="F4" s="524"/>
      <c r="G4" s="524"/>
      <c r="H4" s="525"/>
      <c r="I4" s="528"/>
      <c r="J4" s="532"/>
      <c r="K4" s="533"/>
      <c r="L4" s="534"/>
    </row>
    <row r="5" spans="1:12" s="45" customFormat="1">
      <c r="A5" s="507"/>
      <c r="B5" s="540" t="s">
        <v>30</v>
      </c>
      <c r="C5" s="541"/>
      <c r="D5" s="541"/>
      <c r="E5" s="541"/>
      <c r="F5" s="541"/>
      <c r="G5" s="541"/>
      <c r="H5" s="542"/>
      <c r="I5" s="527" t="s">
        <v>31</v>
      </c>
      <c r="J5" s="544"/>
      <c r="K5" s="544" t="s">
        <v>32</v>
      </c>
      <c r="L5" s="546"/>
    </row>
    <row r="6" spans="1:12" s="45" customFormat="1" ht="13.5" customHeight="1" thickBot="1">
      <c r="A6" s="508"/>
      <c r="B6" s="500"/>
      <c r="C6" s="501"/>
      <c r="D6" s="501"/>
      <c r="E6" s="501"/>
      <c r="F6" s="501"/>
      <c r="G6" s="501"/>
      <c r="H6" s="502"/>
      <c r="I6" s="543"/>
      <c r="J6" s="545"/>
      <c r="K6" s="545"/>
      <c r="L6" s="547"/>
    </row>
    <row r="7" spans="1:12" s="50" customFormat="1" ht="8.4" thickBot="1">
      <c r="A7" s="46"/>
      <c r="B7" s="47"/>
      <c r="C7" s="47"/>
      <c r="D7" s="47"/>
      <c r="E7" s="47"/>
      <c r="F7" s="47"/>
      <c r="G7" s="47"/>
      <c r="H7" s="47"/>
      <c r="I7" s="47"/>
      <c r="J7" s="48"/>
      <c r="K7" s="48"/>
      <c r="L7" s="49"/>
    </row>
    <row r="8" spans="1:12" s="45" customFormat="1" ht="21.9" customHeight="1">
      <c r="A8" s="51"/>
      <c r="B8" s="52"/>
      <c r="C8" s="52"/>
      <c r="D8" s="52"/>
      <c r="E8" s="52"/>
      <c r="F8" s="53"/>
      <c r="G8" s="52"/>
      <c r="H8" s="52"/>
      <c r="I8" s="54" t="s">
        <v>33</v>
      </c>
      <c r="J8" s="55"/>
      <c r="K8" s="55"/>
      <c r="L8" s="56"/>
    </row>
    <row r="9" spans="1:12" s="63" customFormat="1" ht="10.199999999999999">
      <c r="A9" s="57"/>
      <c r="B9" s="58"/>
      <c r="C9" s="58"/>
      <c r="D9" s="58"/>
      <c r="E9" s="58"/>
      <c r="F9" s="59"/>
      <c r="G9" s="58"/>
      <c r="H9" s="58"/>
      <c r="I9" s="60"/>
      <c r="J9" s="61" t="s">
        <v>34</v>
      </c>
      <c r="K9" s="61" t="s">
        <v>35</v>
      </c>
      <c r="L9" s="62" t="s">
        <v>36</v>
      </c>
    </row>
    <row r="10" spans="1:12" s="45" customFormat="1" ht="27.75" customHeight="1">
      <c r="A10" s="503" t="s">
        <v>37</v>
      </c>
      <c r="B10" s="504"/>
      <c r="C10" s="504"/>
      <c r="D10" s="504"/>
      <c r="E10" s="64"/>
      <c r="G10" s="505" t="s">
        <v>38</v>
      </c>
      <c r="H10" s="505"/>
      <c r="I10" s="65"/>
      <c r="J10" s="66"/>
      <c r="K10" s="66"/>
      <c r="L10" s="67"/>
    </row>
    <row r="11" spans="1:12" s="45" customFormat="1" ht="24" customHeight="1">
      <c r="A11" s="68" t="s">
        <v>39</v>
      </c>
      <c r="B11" s="69" t="s">
        <v>40</v>
      </c>
      <c r="C11" s="535"/>
      <c r="D11" s="535"/>
      <c r="E11" s="70"/>
      <c r="F11" s="71"/>
      <c r="H11" s="72" t="s">
        <v>41</v>
      </c>
      <c r="I11" s="69" t="s">
        <v>25</v>
      </c>
      <c r="J11" s="265"/>
      <c r="K11" s="265"/>
      <c r="L11" s="73"/>
    </row>
    <row r="12" spans="1:12" s="45" customFormat="1" ht="13.8" thickBot="1">
      <c r="A12" s="74"/>
      <c r="B12" s="75"/>
      <c r="C12" s="266"/>
      <c r="D12" s="266"/>
      <c r="E12" s="266"/>
      <c r="F12" s="75"/>
      <c r="G12" s="266"/>
      <c r="H12" s="75"/>
      <c r="I12" s="266"/>
      <c r="J12" s="536"/>
      <c r="K12" s="536"/>
      <c r="L12" s="537"/>
    </row>
    <row r="13" spans="1:12" s="45" customFormat="1">
      <c r="A13" s="76"/>
      <c r="B13" s="77"/>
      <c r="C13" s="77"/>
      <c r="D13" s="77"/>
      <c r="E13" s="77"/>
      <c r="F13" s="77"/>
      <c r="G13" s="77"/>
      <c r="H13" s="77"/>
      <c r="I13" s="77"/>
      <c r="J13" s="77"/>
      <c r="K13" s="77"/>
      <c r="L13" s="78"/>
    </row>
    <row r="14" spans="1:12">
      <c r="A14" s="79" t="s">
        <v>42</v>
      </c>
      <c r="B14" s="80"/>
      <c r="C14" s="81" t="s">
        <v>32</v>
      </c>
      <c r="D14" s="82"/>
      <c r="E14" s="45"/>
      <c r="F14" s="83"/>
      <c r="G14" s="83"/>
      <c r="H14" s="83"/>
      <c r="I14" s="83"/>
      <c r="J14" s="83"/>
      <c r="K14" s="83"/>
      <c r="L14" s="84"/>
    </row>
    <row r="15" spans="1:12" ht="33.75" customHeight="1">
      <c r="A15" s="86" t="s">
        <v>43</v>
      </c>
      <c r="B15" s="538" t="s">
        <v>169</v>
      </c>
      <c r="C15" s="538"/>
      <c r="D15" s="538"/>
      <c r="E15" s="538"/>
      <c r="F15" s="538"/>
      <c r="G15" s="538"/>
      <c r="H15" s="538"/>
      <c r="I15" s="538"/>
      <c r="J15" s="538"/>
      <c r="K15" s="538"/>
      <c r="L15" s="539"/>
    </row>
    <row r="16" spans="1:12" ht="18" customHeight="1">
      <c r="A16" s="86"/>
      <c r="B16" s="87"/>
      <c r="C16" s="88"/>
      <c r="D16" s="88"/>
      <c r="E16" s="88"/>
      <c r="F16" s="88"/>
      <c r="G16" s="88"/>
      <c r="H16" s="88"/>
      <c r="I16" s="88"/>
      <c r="J16" s="88"/>
      <c r="K16" s="88"/>
      <c r="L16" s="84"/>
    </row>
    <row r="17" spans="1:12" ht="6" customHeight="1">
      <c r="A17" s="86"/>
      <c r="B17" s="89"/>
      <c r="C17" s="90"/>
      <c r="D17" s="90"/>
      <c r="E17" s="90"/>
      <c r="F17" s="90"/>
      <c r="G17" s="90"/>
      <c r="H17" s="90"/>
      <c r="I17" s="90"/>
      <c r="J17" s="90"/>
      <c r="K17" s="90"/>
      <c r="L17" s="91"/>
    </row>
    <row r="18" spans="1:12" ht="18" customHeight="1">
      <c r="A18" s="86" t="s">
        <v>44</v>
      </c>
      <c r="B18" s="92"/>
      <c r="C18" s="267"/>
      <c r="D18" s="267"/>
      <c r="E18" s="267"/>
      <c r="F18" s="267"/>
      <c r="G18" s="93"/>
      <c r="H18" s="81" t="s">
        <v>45</v>
      </c>
      <c r="I18" s="526"/>
      <c r="J18" s="526"/>
      <c r="K18" s="267"/>
      <c r="L18" s="94"/>
    </row>
    <row r="19" spans="1:12" ht="4.5" customHeight="1">
      <c r="A19" s="86"/>
      <c r="B19" s="89"/>
      <c r="C19" s="90"/>
      <c r="D19" s="90"/>
      <c r="E19" s="90"/>
      <c r="F19" s="90"/>
      <c r="G19" s="90"/>
      <c r="H19" s="90"/>
      <c r="I19" s="90"/>
      <c r="J19" s="90"/>
      <c r="K19" s="90"/>
      <c r="L19" s="91"/>
    </row>
    <row r="20" spans="1:12" ht="18.75" customHeight="1">
      <c r="A20" s="86" t="s">
        <v>46</v>
      </c>
      <c r="B20" s="92"/>
      <c r="C20" s="265"/>
      <c r="D20" s="265"/>
      <c r="E20" s="265"/>
      <c r="F20" s="265"/>
      <c r="G20" s="265"/>
      <c r="H20" s="265"/>
      <c r="I20" s="265"/>
      <c r="J20" s="265"/>
      <c r="K20" s="265"/>
      <c r="L20" s="95"/>
    </row>
    <row r="21" spans="1:12" ht="3.75" customHeight="1">
      <c r="A21" s="86"/>
      <c r="B21" s="89"/>
      <c r="C21" s="70"/>
      <c r="D21" s="70"/>
      <c r="E21" s="70"/>
      <c r="F21" s="70"/>
      <c r="G21" s="70"/>
      <c r="H21" s="70"/>
      <c r="I21" s="70"/>
      <c r="J21" s="70"/>
      <c r="K21" s="70"/>
      <c r="L21" s="73"/>
    </row>
    <row r="22" spans="1:12" ht="18" customHeight="1">
      <c r="A22" s="86" t="s">
        <v>47</v>
      </c>
      <c r="B22" s="92"/>
      <c r="C22" s="265"/>
      <c r="D22" s="265"/>
      <c r="E22" s="265"/>
      <c r="F22" s="265"/>
      <c r="G22" s="265"/>
      <c r="H22" s="265"/>
      <c r="I22" s="268" t="s">
        <v>48</v>
      </c>
      <c r="J22" s="96"/>
      <c r="K22" s="268" t="s">
        <v>32</v>
      </c>
      <c r="L22" s="97"/>
    </row>
    <row r="23" spans="1:12" ht="3.75" customHeight="1">
      <c r="A23" s="86"/>
      <c r="B23" s="89"/>
      <c r="C23" s="70"/>
      <c r="D23" s="70"/>
      <c r="E23" s="70"/>
      <c r="F23" s="70"/>
      <c r="G23" s="70"/>
      <c r="H23" s="70"/>
      <c r="I23" s="70"/>
      <c r="J23" s="70"/>
      <c r="K23" s="70"/>
      <c r="L23" s="73"/>
    </row>
    <row r="24" spans="1:12" ht="19.5" customHeight="1">
      <c r="A24" s="86" t="s">
        <v>49</v>
      </c>
      <c r="B24" s="89"/>
      <c r="C24" s="70"/>
      <c r="D24" s="70"/>
      <c r="E24" s="98"/>
      <c r="F24" s="93"/>
      <c r="G24" s="265"/>
      <c r="H24" s="265"/>
      <c r="I24" s="45"/>
      <c r="J24" s="70"/>
      <c r="K24" s="70"/>
      <c r="L24" s="73"/>
    </row>
    <row r="25" spans="1:12" s="104" customFormat="1" ht="10.199999999999999">
      <c r="A25" s="99"/>
      <c r="B25" s="100"/>
      <c r="C25" s="101"/>
      <c r="D25" s="101"/>
      <c r="E25" s="548" t="s">
        <v>34</v>
      </c>
      <c r="F25" s="548"/>
      <c r="G25" s="101" t="s">
        <v>35</v>
      </c>
      <c r="H25" s="101" t="s">
        <v>36</v>
      </c>
      <c r="I25" s="102"/>
      <c r="J25" s="101"/>
      <c r="K25" s="101"/>
      <c r="L25" s="103"/>
    </row>
    <row r="26" spans="1:12" ht="12.75" customHeight="1">
      <c r="A26" s="105"/>
      <c r="B26" s="83"/>
      <c r="C26" s="83"/>
      <c r="D26" s="83"/>
      <c r="E26" s="83"/>
      <c r="F26" s="83"/>
      <c r="G26" s="83"/>
      <c r="H26" s="83"/>
      <c r="I26" s="83"/>
      <c r="J26" s="83"/>
      <c r="K26" s="83"/>
      <c r="L26" s="84"/>
    </row>
    <row r="27" spans="1:12" ht="13.8">
      <c r="A27" s="556" t="s">
        <v>50</v>
      </c>
      <c r="B27" s="557"/>
      <c r="C27" s="557"/>
      <c r="D27" s="557"/>
      <c r="E27" s="557"/>
      <c r="F27" s="557"/>
      <c r="G27" s="557"/>
      <c r="H27" s="557"/>
      <c r="I27" s="557"/>
      <c r="J27" s="557"/>
      <c r="K27" s="557"/>
      <c r="L27" s="558"/>
    </row>
    <row r="28" spans="1:12" ht="13.8" thickBot="1">
      <c r="A28" s="106"/>
      <c r="B28" s="107"/>
      <c r="C28" s="107"/>
      <c r="D28" s="107"/>
      <c r="E28" s="107"/>
      <c r="F28" s="107"/>
      <c r="G28" s="107"/>
      <c r="H28" s="107"/>
      <c r="I28" s="107"/>
      <c r="J28" s="107"/>
      <c r="K28" s="107"/>
      <c r="L28" s="108"/>
    </row>
    <row r="29" spans="1:12" ht="26.4">
      <c r="A29" s="109" t="s">
        <v>51</v>
      </c>
      <c r="B29" s="549" t="s">
        <v>52</v>
      </c>
      <c r="C29" s="550"/>
      <c r="D29" s="550"/>
      <c r="E29" s="550"/>
      <c r="F29" s="550"/>
      <c r="G29" s="550"/>
      <c r="H29" s="551"/>
      <c r="I29" s="262" t="s">
        <v>53</v>
      </c>
      <c r="J29" s="552" t="s">
        <v>54</v>
      </c>
      <c r="K29" s="553"/>
      <c r="L29" s="109" t="s">
        <v>4</v>
      </c>
    </row>
    <row r="30" spans="1:12" ht="13.8" thickBot="1">
      <c r="A30" s="229" t="s">
        <v>104</v>
      </c>
      <c r="B30" s="230" t="s">
        <v>105</v>
      </c>
      <c r="C30" s="231"/>
      <c r="D30" s="231"/>
      <c r="E30" s="231"/>
      <c r="F30" s="231"/>
      <c r="G30" s="231"/>
      <c r="H30" s="231"/>
      <c r="I30" s="273"/>
      <c r="J30" s="609" t="s">
        <v>9</v>
      </c>
      <c r="K30" s="610"/>
      <c r="L30" s="228"/>
    </row>
    <row r="31" spans="1:12">
      <c r="A31" s="106"/>
      <c r="B31" s="107"/>
      <c r="C31" s="107"/>
      <c r="D31" s="107"/>
      <c r="E31" s="107"/>
      <c r="F31" s="107"/>
      <c r="G31" s="107"/>
      <c r="H31" s="107"/>
      <c r="I31" s="107"/>
      <c r="J31" s="107"/>
      <c r="K31" s="107"/>
      <c r="L31" s="108"/>
    </row>
    <row r="32" spans="1:12">
      <c r="A32" s="114" t="s">
        <v>56</v>
      </c>
      <c r="B32" s="115"/>
      <c r="C32" s="115"/>
      <c r="D32" s="115"/>
      <c r="E32" s="115"/>
      <c r="F32" s="115"/>
      <c r="G32" s="115"/>
      <c r="H32" s="115"/>
      <c r="I32" s="115"/>
      <c r="J32" s="115"/>
      <c r="K32" s="115"/>
      <c r="L32" s="116"/>
    </row>
    <row r="33" spans="1:12" s="119" customFormat="1" ht="3.75" customHeight="1" thickBot="1">
      <c r="A33" s="117"/>
      <c r="B33" s="107"/>
      <c r="C33" s="107"/>
      <c r="D33" s="107"/>
      <c r="E33" s="107"/>
      <c r="F33" s="107"/>
      <c r="G33" s="118"/>
      <c r="H33" s="118"/>
      <c r="I33" s="107"/>
      <c r="J33" s="107"/>
      <c r="K33" s="107"/>
      <c r="L33" s="108"/>
    </row>
    <row r="34" spans="1:12" s="122" customFormat="1" ht="12">
      <c r="A34" s="559" t="s">
        <v>52</v>
      </c>
      <c r="B34" s="560"/>
      <c r="C34" s="560"/>
      <c r="D34" s="560"/>
      <c r="E34" s="560"/>
      <c r="F34" s="561"/>
      <c r="G34" s="562" t="s">
        <v>57</v>
      </c>
      <c r="H34" s="563"/>
      <c r="I34" s="120" t="s">
        <v>58</v>
      </c>
      <c r="J34" s="564" t="s">
        <v>59</v>
      </c>
      <c r="K34" s="561"/>
      <c r="L34" s="121" t="s">
        <v>60</v>
      </c>
    </row>
    <row r="35" spans="1:12" s="122" customFormat="1" ht="12" customHeight="1">
      <c r="A35" s="611" t="s">
        <v>106</v>
      </c>
      <c r="B35" s="612"/>
      <c r="C35" s="612"/>
      <c r="D35" s="566"/>
      <c r="E35" s="566"/>
      <c r="F35" s="567"/>
      <c r="G35" s="568"/>
      <c r="H35" s="569"/>
      <c r="I35" s="123">
        <f>124855.11*1.0562</f>
        <v>131871.96718199999</v>
      </c>
      <c r="J35" s="613">
        <v>45</v>
      </c>
      <c r="K35" s="614"/>
      <c r="L35" s="124">
        <f>+I35/J35</f>
        <v>2930.4881596</v>
      </c>
    </row>
    <row r="36" spans="1:12" s="122" customFormat="1" ht="12" customHeight="1">
      <c r="A36" s="611" t="s">
        <v>107</v>
      </c>
      <c r="B36" s="612"/>
      <c r="C36" s="612"/>
      <c r="D36" s="258"/>
      <c r="E36" s="258"/>
      <c r="F36" s="259"/>
      <c r="G36" s="260"/>
      <c r="H36" s="261"/>
      <c r="I36" s="123">
        <f>83236.74*1.0562</f>
        <v>87914.644788000005</v>
      </c>
      <c r="J36" s="613">
        <v>45</v>
      </c>
      <c r="K36" s="614"/>
      <c r="L36" s="124">
        <f t="shared" ref="L36:L37" si="0">+I36/J36</f>
        <v>1953.6587730666668</v>
      </c>
    </row>
    <row r="37" spans="1:12" s="122" customFormat="1" ht="12" customHeight="1">
      <c r="A37" s="611" t="s">
        <v>149</v>
      </c>
      <c r="B37" s="612"/>
      <c r="C37" s="612"/>
      <c r="D37" s="258"/>
      <c r="E37" s="258"/>
      <c r="F37" s="259"/>
      <c r="G37" s="260"/>
      <c r="H37" s="261"/>
      <c r="I37" s="123">
        <v>165000</v>
      </c>
      <c r="J37" s="613">
        <v>45</v>
      </c>
      <c r="K37" s="614"/>
      <c r="L37" s="124">
        <f t="shared" si="0"/>
        <v>3666.6666666666665</v>
      </c>
    </row>
    <row r="38" spans="1:12" s="122" customFormat="1" ht="12.75" customHeight="1">
      <c r="A38" s="611" t="s">
        <v>109</v>
      </c>
      <c r="B38" s="612"/>
      <c r="C38" s="612"/>
      <c r="D38" s="572"/>
      <c r="E38" s="572"/>
      <c r="F38" s="573"/>
      <c r="G38" s="615"/>
      <c r="H38" s="615"/>
      <c r="I38" s="123"/>
      <c r="J38" s="616"/>
      <c r="K38" s="617"/>
      <c r="L38" s="124">
        <f>0.1*L76</f>
        <v>70.854762256499995</v>
      </c>
    </row>
    <row r="39" spans="1:12" s="122" customFormat="1" ht="12" thickBot="1">
      <c r="A39" s="565"/>
      <c r="B39" s="566"/>
      <c r="C39" s="566"/>
      <c r="D39" s="618"/>
      <c r="E39" s="618"/>
      <c r="F39" s="619"/>
      <c r="G39" s="220"/>
      <c r="H39" s="220"/>
      <c r="I39" s="221"/>
      <c r="J39" s="620"/>
      <c r="K39" s="621"/>
      <c r="L39" s="175"/>
    </row>
    <row r="40" spans="1:12" s="122" customFormat="1" ht="12.6" thickBot="1">
      <c r="A40" s="580" t="s">
        <v>65</v>
      </c>
      <c r="B40" s="581"/>
      <c r="C40" s="581"/>
      <c r="D40" s="581"/>
      <c r="E40" s="581"/>
      <c r="F40" s="581"/>
      <c r="G40" s="581"/>
      <c r="H40" s="581"/>
      <c r="I40" s="581"/>
      <c r="J40" s="582"/>
      <c r="K40" s="583"/>
      <c r="L40" s="140">
        <f>SUM(L35:L39)</f>
        <v>8621.6683615898328</v>
      </c>
    </row>
    <row r="41" spans="1:12" s="122" customFormat="1" ht="12">
      <c r="A41" s="141"/>
      <c r="B41" s="142"/>
      <c r="C41" s="142"/>
      <c r="D41" s="142"/>
      <c r="E41" s="142"/>
      <c r="F41" s="142"/>
      <c r="G41" s="142"/>
      <c r="H41" s="142"/>
      <c r="I41" s="142"/>
      <c r="J41" s="142"/>
      <c r="K41" s="142"/>
      <c r="L41" s="143"/>
    </row>
    <row r="42" spans="1:12">
      <c r="A42" s="144" t="s">
        <v>66</v>
      </c>
      <c r="B42" s="145"/>
      <c r="C42" s="145"/>
      <c r="D42" s="145"/>
      <c r="E42" s="145"/>
      <c r="F42" s="145"/>
      <c r="G42" s="145"/>
      <c r="H42" s="145"/>
      <c r="I42" s="145"/>
      <c r="J42" s="145"/>
      <c r="K42" s="145"/>
      <c r="L42" s="146"/>
    </row>
    <row r="43" spans="1:12" s="122" customFormat="1" ht="3.75" customHeight="1" thickBot="1">
      <c r="A43" s="147"/>
      <c r="B43" s="148"/>
      <c r="C43" s="148"/>
      <c r="D43" s="148"/>
      <c r="E43" s="148"/>
      <c r="F43" s="148"/>
      <c r="G43" s="148"/>
      <c r="H43" s="142"/>
      <c r="I43" s="142"/>
      <c r="J43" s="142"/>
      <c r="K43" s="142"/>
      <c r="L43" s="143"/>
    </row>
    <row r="44" spans="1:12" s="122" customFormat="1" ht="12">
      <c r="A44" s="559" t="s">
        <v>52</v>
      </c>
      <c r="B44" s="560"/>
      <c r="C44" s="560"/>
      <c r="D44" s="560"/>
      <c r="E44" s="560"/>
      <c r="F44" s="560"/>
      <c r="G44" s="561"/>
      <c r="H44" s="255" t="s">
        <v>54</v>
      </c>
      <c r="I44" s="120" t="s">
        <v>4</v>
      </c>
      <c r="J44" s="564" t="s">
        <v>67</v>
      </c>
      <c r="K44" s="561"/>
      <c r="L44" s="121" t="s">
        <v>60</v>
      </c>
    </row>
    <row r="45" spans="1:12" s="122" customFormat="1" ht="12">
      <c r="A45" s="270" t="s">
        <v>150</v>
      </c>
      <c r="B45" s="222"/>
      <c r="C45" s="222"/>
      <c r="D45" s="223"/>
      <c r="E45" s="224"/>
      <c r="F45" s="224"/>
      <c r="G45" s="264"/>
      <c r="H45" s="277" t="s">
        <v>69</v>
      </c>
      <c r="I45" s="232">
        <v>1.3</v>
      </c>
      <c r="J45" s="622">
        <f>41169.5*1.0562</f>
        <v>43483.225899999998</v>
      </c>
      <c r="K45" s="623">
        <v>0</v>
      </c>
      <c r="L45" s="124">
        <f>+I45*J45</f>
        <v>56528.193670000001</v>
      </c>
    </row>
    <row r="46" spans="1:12" s="122" customFormat="1" ht="11.4">
      <c r="A46" s="270" t="s">
        <v>110</v>
      </c>
      <c r="B46" s="150"/>
      <c r="C46" s="150"/>
      <c r="D46" s="150"/>
      <c r="E46" s="150"/>
      <c r="F46" s="150"/>
      <c r="G46" s="151"/>
      <c r="H46" s="277" t="s">
        <v>111</v>
      </c>
      <c r="I46" s="232">
        <v>24</v>
      </c>
      <c r="J46" s="622">
        <f>78.35*1.0562</f>
        <v>82.753270000000001</v>
      </c>
      <c r="K46" s="623">
        <v>0</v>
      </c>
      <c r="L46" s="124">
        <f>+I46*J46</f>
        <v>1986.0784800000001</v>
      </c>
    </row>
    <row r="47" spans="1:12" s="122" customFormat="1" ht="11.4">
      <c r="A47" s="270"/>
      <c r="B47" s="155"/>
      <c r="C47" s="155"/>
      <c r="D47" s="155"/>
      <c r="E47" s="155"/>
      <c r="F47" s="150"/>
      <c r="G47" s="156"/>
      <c r="H47" s="277"/>
      <c r="I47" s="232"/>
      <c r="J47" s="271"/>
      <c r="K47" s="272"/>
      <c r="L47" s="124"/>
    </row>
    <row r="48" spans="1:12" s="122" customFormat="1" ht="11.4">
      <c r="A48" s="270"/>
      <c r="B48" s="155"/>
      <c r="C48" s="155"/>
      <c r="D48" s="155"/>
      <c r="E48" s="155"/>
      <c r="F48" s="150"/>
      <c r="G48" s="156"/>
      <c r="H48" s="277"/>
      <c r="I48" s="232"/>
      <c r="J48" s="271"/>
      <c r="K48" s="272"/>
      <c r="L48" s="124"/>
    </row>
    <row r="49" spans="1:12" s="122" customFormat="1" ht="11.4">
      <c r="A49" s="270"/>
      <c r="B49" s="155"/>
      <c r="C49" s="155"/>
      <c r="D49" s="155"/>
      <c r="E49" s="155"/>
      <c r="F49" s="150"/>
      <c r="G49" s="156"/>
      <c r="H49" s="277"/>
      <c r="I49" s="232"/>
      <c r="J49" s="271"/>
      <c r="K49" s="272"/>
      <c r="L49" s="124"/>
    </row>
    <row r="50" spans="1:12" s="122" customFormat="1" ht="11.4">
      <c r="A50" s="270"/>
      <c r="B50" s="155"/>
      <c r="C50" s="155"/>
      <c r="D50" s="155"/>
      <c r="E50" s="155"/>
      <c r="F50" s="150"/>
      <c r="G50" s="156"/>
      <c r="H50" s="277"/>
      <c r="I50" s="232"/>
      <c r="J50" s="271"/>
      <c r="K50" s="272"/>
      <c r="L50" s="124"/>
    </row>
    <row r="51" spans="1:12" s="122" customFormat="1" ht="11.4">
      <c r="A51" s="270"/>
      <c r="B51" s="155"/>
      <c r="C51" s="155"/>
      <c r="D51" s="155"/>
      <c r="E51" s="155"/>
      <c r="F51" s="150"/>
      <c r="G51" s="156"/>
      <c r="H51" s="277"/>
      <c r="I51" s="232"/>
      <c r="J51" s="271"/>
      <c r="K51" s="272"/>
      <c r="L51" s="124"/>
    </row>
    <row r="52" spans="1:12" s="122" customFormat="1" ht="11.4">
      <c r="A52" s="270"/>
      <c r="B52" s="155"/>
      <c r="C52" s="155"/>
      <c r="D52" s="155"/>
      <c r="E52" s="155"/>
      <c r="F52" s="150"/>
      <c r="G52" s="156"/>
      <c r="H52" s="277"/>
      <c r="I52" s="232"/>
      <c r="J52" s="271"/>
      <c r="K52" s="272"/>
      <c r="L52" s="124"/>
    </row>
    <row r="53" spans="1:12" s="122" customFormat="1" ht="11.4">
      <c r="A53" s="270"/>
      <c r="B53" s="155"/>
      <c r="C53" s="155"/>
      <c r="D53" s="155"/>
      <c r="E53" s="155"/>
      <c r="F53" s="150"/>
      <c r="G53" s="156"/>
      <c r="H53" s="277"/>
      <c r="I53" s="232"/>
      <c r="J53" s="271"/>
      <c r="K53" s="272"/>
      <c r="L53" s="124"/>
    </row>
    <row r="54" spans="1:12" s="122" customFormat="1" ht="11.4">
      <c r="A54" s="270"/>
      <c r="B54" s="155"/>
      <c r="C54" s="155"/>
      <c r="D54" s="155"/>
      <c r="E54" s="155"/>
      <c r="F54" s="150"/>
      <c r="G54" s="156"/>
      <c r="H54" s="277"/>
      <c r="I54" s="232"/>
      <c r="J54" s="271"/>
      <c r="K54" s="272"/>
      <c r="L54" s="124"/>
    </row>
    <row r="55" spans="1:12" s="122" customFormat="1" ht="11.4">
      <c r="A55" s="270"/>
      <c r="B55" s="155"/>
      <c r="C55" s="155"/>
      <c r="D55" s="155"/>
      <c r="E55" s="155"/>
      <c r="F55" s="150"/>
      <c r="G55" s="156"/>
      <c r="H55" s="277"/>
      <c r="I55" s="232"/>
      <c r="J55" s="271"/>
      <c r="K55" s="272"/>
      <c r="L55" s="124"/>
    </row>
    <row r="56" spans="1:12" s="122" customFormat="1" ht="11.4">
      <c r="A56" s="270"/>
      <c r="B56" s="155"/>
      <c r="C56" s="155"/>
      <c r="D56" s="155"/>
      <c r="E56" s="155"/>
      <c r="F56" s="150"/>
      <c r="G56" s="156"/>
      <c r="H56" s="277"/>
      <c r="I56" s="232"/>
      <c r="J56" s="271"/>
      <c r="K56" s="272"/>
      <c r="L56" s="124"/>
    </row>
    <row r="57" spans="1:12" s="122" customFormat="1" ht="11.4">
      <c r="A57" s="270"/>
      <c r="B57" s="155"/>
      <c r="C57" s="155"/>
      <c r="D57" s="155"/>
      <c r="E57" s="155"/>
      <c r="F57" s="150"/>
      <c r="G57" s="156"/>
      <c r="H57" s="277"/>
      <c r="I57" s="232"/>
      <c r="J57" s="271"/>
      <c r="K57" s="272"/>
      <c r="L57" s="124"/>
    </row>
    <row r="58" spans="1:12" s="122" customFormat="1" ht="11.4">
      <c r="A58" s="270"/>
      <c r="B58" s="155"/>
      <c r="C58" s="155"/>
      <c r="D58" s="155"/>
      <c r="E58" s="155"/>
      <c r="F58" s="150"/>
      <c r="G58" s="156"/>
      <c r="H58" s="277"/>
      <c r="I58" s="232"/>
      <c r="J58" s="271"/>
      <c r="K58" s="272"/>
      <c r="L58" s="124"/>
    </row>
    <row r="59" spans="1:12" s="122" customFormat="1" ht="11.4">
      <c r="A59" s="270"/>
      <c r="B59" s="155"/>
      <c r="C59" s="155"/>
      <c r="D59" s="155"/>
      <c r="E59" s="155"/>
      <c r="F59" s="150"/>
      <c r="G59" s="156"/>
      <c r="H59" s="277"/>
      <c r="I59" s="232"/>
      <c r="J59" s="271"/>
      <c r="K59" s="272"/>
      <c r="L59" s="124"/>
    </row>
    <row r="60" spans="1:12" s="122" customFormat="1" ht="11.4">
      <c r="A60" s="158"/>
      <c r="B60" s="155"/>
      <c r="C60" s="155"/>
      <c r="D60" s="155"/>
      <c r="E60" s="155"/>
      <c r="F60" s="150"/>
      <c r="G60" s="156"/>
      <c r="H60" s="162"/>
      <c r="I60" s="163"/>
      <c r="J60" s="622"/>
      <c r="K60" s="623"/>
      <c r="L60" s="124"/>
    </row>
    <row r="61" spans="1:12" s="122" customFormat="1" ht="15.75" customHeight="1" thickBot="1">
      <c r="A61" s="158"/>
      <c r="B61" s="159"/>
      <c r="C61" s="159"/>
      <c r="D61" s="159"/>
      <c r="E61" s="159"/>
      <c r="F61" s="160"/>
      <c r="G61" s="161"/>
      <c r="H61" s="162"/>
      <c r="I61" s="163"/>
      <c r="J61" s="584"/>
      <c r="K61" s="585"/>
      <c r="L61" s="124"/>
    </row>
    <row r="62" spans="1:12" s="122" customFormat="1" ht="12.6" thickBot="1">
      <c r="A62" s="580" t="s">
        <v>65</v>
      </c>
      <c r="B62" s="581"/>
      <c r="C62" s="581"/>
      <c r="D62" s="581"/>
      <c r="E62" s="581"/>
      <c r="F62" s="581"/>
      <c r="G62" s="581"/>
      <c r="H62" s="581"/>
      <c r="I62" s="581"/>
      <c r="J62" s="581"/>
      <c r="K62" s="586"/>
      <c r="L62" s="140">
        <f>SUM(L45:L61)</f>
        <v>58514.272150000004</v>
      </c>
    </row>
    <row r="63" spans="1:12" s="122" customFormat="1" ht="11.4">
      <c r="A63" s="165"/>
      <c r="B63" s="142"/>
      <c r="C63" s="142"/>
      <c r="D63" s="142"/>
      <c r="E63" s="142"/>
      <c r="F63" s="142"/>
      <c r="G63" s="142"/>
      <c r="H63" s="142"/>
      <c r="I63" s="142"/>
      <c r="J63" s="142"/>
      <c r="K63" s="142"/>
      <c r="L63" s="143"/>
    </row>
    <row r="64" spans="1:12" s="122" customFormat="1">
      <c r="A64" s="144" t="s">
        <v>70</v>
      </c>
      <c r="B64" s="166"/>
      <c r="C64" s="166"/>
      <c r="D64" s="166"/>
      <c r="E64" s="166"/>
      <c r="F64" s="166"/>
      <c r="G64" s="166"/>
      <c r="H64" s="166"/>
      <c r="I64" s="166"/>
      <c r="J64" s="166"/>
      <c r="K64" s="166"/>
      <c r="L64" s="167"/>
    </row>
    <row r="65" spans="1:12" s="122" customFormat="1" ht="3.75" customHeight="1" thickBot="1">
      <c r="A65" s="165"/>
      <c r="B65" s="142"/>
      <c r="C65" s="142"/>
      <c r="D65" s="142"/>
      <c r="E65" s="142"/>
      <c r="F65" s="142"/>
      <c r="G65" s="142"/>
      <c r="H65" s="142"/>
      <c r="I65" s="142"/>
      <c r="J65" s="142"/>
      <c r="K65" s="142"/>
      <c r="L65" s="143"/>
    </row>
    <row r="66" spans="1:12" s="122" customFormat="1" ht="36" customHeight="1">
      <c r="A66" s="575" t="s">
        <v>71</v>
      </c>
      <c r="B66" s="576"/>
      <c r="C66" s="576"/>
      <c r="D66" s="576"/>
      <c r="E66" s="577"/>
      <c r="F66" s="168" t="s">
        <v>54</v>
      </c>
      <c r="G66" s="169" t="s">
        <v>72</v>
      </c>
      <c r="H66" s="170" t="s">
        <v>73</v>
      </c>
      <c r="I66" s="169" t="s">
        <v>74</v>
      </c>
      <c r="J66" s="587" t="s">
        <v>75</v>
      </c>
      <c r="K66" s="577"/>
      <c r="L66" s="171" t="s">
        <v>60</v>
      </c>
    </row>
    <row r="67" spans="1:12" s="122" customFormat="1" ht="11.4">
      <c r="A67" s="611" t="s">
        <v>120</v>
      </c>
      <c r="B67" s="624"/>
      <c r="C67" s="233"/>
      <c r="D67" s="233"/>
      <c r="E67" s="233"/>
      <c r="F67" s="234" t="s">
        <v>119</v>
      </c>
      <c r="G67" s="248">
        <v>1.3</v>
      </c>
      <c r="H67" s="304">
        <v>37.200000000000003</v>
      </c>
      <c r="I67" s="235">
        <f>+G67*H67</f>
        <v>48.360000000000007</v>
      </c>
      <c r="J67" s="625">
        <f>821.75*1.0562</f>
        <v>867.93235000000004</v>
      </c>
      <c r="K67" s="626"/>
      <c r="L67" s="225">
        <f>+I67*J67</f>
        <v>41973.208446000004</v>
      </c>
    </row>
    <row r="68" spans="1:12" s="122" customFormat="1" ht="12" thickBot="1">
      <c r="A68" s="176"/>
      <c r="B68" s="136"/>
      <c r="C68" s="136"/>
      <c r="D68" s="136"/>
      <c r="E68" s="136"/>
      <c r="F68" s="177"/>
      <c r="G68" s="178"/>
      <c r="H68" s="148"/>
      <c r="I68" s="178"/>
      <c r="J68" s="588"/>
      <c r="K68" s="589"/>
      <c r="L68" s="179"/>
    </row>
    <row r="69" spans="1:12" s="122" customFormat="1" ht="12.6" thickBot="1">
      <c r="A69" s="590" t="s">
        <v>65</v>
      </c>
      <c r="B69" s="582"/>
      <c r="C69" s="582"/>
      <c r="D69" s="582"/>
      <c r="E69" s="582"/>
      <c r="F69" s="582"/>
      <c r="G69" s="582"/>
      <c r="H69" s="582"/>
      <c r="I69" s="582"/>
      <c r="J69" s="582"/>
      <c r="K69" s="583"/>
      <c r="L69" s="180">
        <f>SUM(L67:L68)</f>
        <v>41973.208446000004</v>
      </c>
    </row>
    <row r="70" spans="1:12" s="122" customFormat="1" ht="11.4">
      <c r="A70" s="165"/>
      <c r="B70" s="142"/>
      <c r="C70" s="142"/>
      <c r="D70" s="142"/>
      <c r="E70" s="142"/>
      <c r="F70" s="142"/>
      <c r="G70" s="142"/>
      <c r="H70" s="142"/>
      <c r="I70" s="142"/>
      <c r="J70" s="142"/>
      <c r="K70" s="142"/>
      <c r="L70" s="143"/>
    </row>
    <row r="71" spans="1:12">
      <c r="A71" s="144" t="s">
        <v>78</v>
      </c>
      <c r="B71" s="145"/>
      <c r="C71" s="145"/>
      <c r="D71" s="145"/>
      <c r="E71" s="145"/>
      <c r="F71" s="145"/>
      <c r="G71" s="145"/>
      <c r="H71" s="145"/>
      <c r="I71" s="145"/>
      <c r="J71" s="145"/>
      <c r="K71" s="145"/>
      <c r="L71" s="146"/>
    </row>
    <row r="72" spans="1:12" s="122" customFormat="1" ht="3.75" customHeight="1" thickBot="1">
      <c r="A72" s="165"/>
      <c r="B72" s="142"/>
      <c r="C72" s="142"/>
      <c r="D72" s="142"/>
      <c r="E72" s="142"/>
      <c r="F72" s="142"/>
      <c r="G72" s="142"/>
      <c r="H72" s="142"/>
      <c r="I72" s="142"/>
      <c r="J72" s="142"/>
      <c r="K72" s="142"/>
      <c r="L72" s="143"/>
    </row>
    <row r="73" spans="1:12" s="122" customFormat="1" ht="25.5" customHeight="1">
      <c r="A73" s="575" t="s">
        <v>52</v>
      </c>
      <c r="B73" s="576"/>
      <c r="C73" s="576"/>
      <c r="D73" s="576"/>
      <c r="E73" s="576"/>
      <c r="F73" s="577"/>
      <c r="G73" s="181" t="s">
        <v>79</v>
      </c>
      <c r="H73" s="170" t="s">
        <v>80</v>
      </c>
      <c r="I73" s="169" t="s">
        <v>81</v>
      </c>
      <c r="J73" s="578" t="s">
        <v>59</v>
      </c>
      <c r="K73" s="579"/>
      <c r="L73" s="182" t="s">
        <v>60</v>
      </c>
    </row>
    <row r="74" spans="1:12" s="122" customFormat="1" ht="11.4">
      <c r="A74" s="149" t="s">
        <v>112</v>
      </c>
      <c r="B74" s="150"/>
      <c r="C74" s="150"/>
      <c r="D74" s="150"/>
      <c r="E74" s="150"/>
      <c r="F74" s="151"/>
      <c r="G74" s="123">
        <f>67665.4*1.1001</f>
        <v>74438.706539999999</v>
      </c>
      <c r="H74" s="183">
        <v>1.85</v>
      </c>
      <c r="I74" s="127">
        <f>+G74*H74</f>
        <v>137711.60709900002</v>
      </c>
      <c r="J74" s="591">
        <v>360</v>
      </c>
      <c r="K74" s="592"/>
      <c r="L74" s="124">
        <f>+I74/J74</f>
        <v>382.53224194166671</v>
      </c>
    </row>
    <row r="75" spans="1:12" s="122" customFormat="1" ht="12" thickBot="1">
      <c r="A75" s="149" t="s">
        <v>83</v>
      </c>
      <c r="B75" s="184"/>
      <c r="C75" s="184"/>
      <c r="D75" s="184"/>
      <c r="E75" s="184"/>
      <c r="F75" s="151"/>
      <c r="G75" s="127">
        <f>57668.24*1.1001</f>
        <v>63440.830824000004</v>
      </c>
      <c r="H75" s="183">
        <v>1.85</v>
      </c>
      <c r="I75" s="127">
        <f>+G75*H75</f>
        <v>117365.53702440001</v>
      </c>
      <c r="J75" s="591">
        <v>360</v>
      </c>
      <c r="K75" s="592"/>
      <c r="L75" s="124">
        <f>+I75/J75</f>
        <v>326.01538062333333</v>
      </c>
    </row>
    <row r="76" spans="1:12" s="122" customFormat="1" ht="12.6" thickBot="1">
      <c r="A76" s="580" t="s">
        <v>65</v>
      </c>
      <c r="B76" s="581"/>
      <c r="C76" s="581"/>
      <c r="D76" s="581"/>
      <c r="E76" s="581"/>
      <c r="F76" s="581"/>
      <c r="G76" s="581"/>
      <c r="H76" s="581"/>
      <c r="I76" s="581"/>
      <c r="J76" s="581"/>
      <c r="K76" s="586"/>
      <c r="L76" s="140">
        <f>SUM(L74:L75)</f>
        <v>708.54762256499998</v>
      </c>
    </row>
    <row r="77" spans="1:12" s="122" customFormat="1" ht="8.25" customHeight="1" thickBot="1">
      <c r="A77" s="165"/>
      <c r="B77" s="142"/>
      <c r="C77" s="142"/>
      <c r="D77" s="142"/>
      <c r="E77" s="142"/>
      <c r="F77" s="142"/>
      <c r="G77" s="142"/>
      <c r="H77" s="142"/>
      <c r="I77" s="142"/>
      <c r="J77" s="142"/>
      <c r="K77" s="142"/>
      <c r="L77" s="143"/>
    </row>
    <row r="78" spans="1:12" s="122" customFormat="1" ht="12.6" thickBot="1">
      <c r="A78" s="580" t="s">
        <v>84</v>
      </c>
      <c r="B78" s="581"/>
      <c r="C78" s="581"/>
      <c r="D78" s="581"/>
      <c r="E78" s="581"/>
      <c r="F78" s="581"/>
      <c r="G78" s="581"/>
      <c r="H78" s="581"/>
      <c r="I78" s="581"/>
      <c r="J78" s="581"/>
      <c r="K78" s="586"/>
      <c r="L78" s="140">
        <f>+L40+L62+L69+L76</f>
        <v>109817.69658015485</v>
      </c>
    </row>
    <row r="79" spans="1:12" s="122" customFormat="1" ht="9" customHeight="1">
      <c r="A79" s="165"/>
      <c r="B79" s="142"/>
      <c r="C79" s="142"/>
      <c r="D79" s="142"/>
      <c r="E79" s="142"/>
      <c r="F79" s="142"/>
      <c r="G79" s="142"/>
      <c r="H79" s="142"/>
      <c r="I79" s="142"/>
      <c r="J79" s="142"/>
      <c r="K79" s="142"/>
      <c r="L79" s="143"/>
    </row>
    <row r="80" spans="1:12">
      <c r="A80" s="144" t="s">
        <v>85</v>
      </c>
      <c r="B80" s="145"/>
      <c r="C80" s="145"/>
      <c r="D80" s="145"/>
      <c r="E80" s="145"/>
      <c r="F80" s="145"/>
      <c r="G80" s="145"/>
      <c r="H80" s="145"/>
      <c r="I80" s="145"/>
      <c r="J80" s="145"/>
      <c r="K80" s="145"/>
      <c r="L80" s="146"/>
    </row>
    <row r="81" spans="1:12" s="122" customFormat="1" ht="3.75" customHeight="1" thickBot="1">
      <c r="A81" s="165"/>
      <c r="B81" s="142"/>
      <c r="C81" s="142"/>
      <c r="D81" s="142"/>
      <c r="E81" s="142"/>
      <c r="F81" s="142"/>
      <c r="G81" s="142"/>
      <c r="H81" s="142"/>
      <c r="I81" s="142"/>
      <c r="J81" s="142"/>
      <c r="K81" s="142"/>
      <c r="L81" s="143"/>
    </row>
    <row r="82" spans="1:12" s="122" customFormat="1" ht="12">
      <c r="A82" s="559" t="s">
        <v>52</v>
      </c>
      <c r="B82" s="560"/>
      <c r="C82" s="560"/>
      <c r="D82" s="560"/>
      <c r="E82" s="560"/>
      <c r="F82" s="560"/>
      <c r="G82" s="253"/>
      <c r="H82" s="254"/>
      <c r="I82" s="186" t="s">
        <v>86</v>
      </c>
      <c r="J82" s="593" t="s">
        <v>87</v>
      </c>
      <c r="K82" s="594"/>
      <c r="L82" s="187"/>
    </row>
    <row r="83" spans="1:12" s="122" customFormat="1" ht="11.4">
      <c r="A83" s="605" t="s">
        <v>88</v>
      </c>
      <c r="B83" s="606"/>
      <c r="C83" s="606"/>
      <c r="D83" s="606"/>
      <c r="E83" s="606"/>
      <c r="F83" s="606"/>
      <c r="G83" s="188"/>
      <c r="H83" s="189"/>
      <c r="I83" s="226">
        <v>0.2</v>
      </c>
      <c r="J83" s="607">
        <f>+$L$78*I83</f>
        <v>21963.539316030972</v>
      </c>
      <c r="K83" s="608"/>
      <c r="L83" s="191"/>
    </row>
    <row r="84" spans="1:12" s="122" customFormat="1" ht="11.4">
      <c r="A84" s="192" t="s">
        <v>89</v>
      </c>
      <c r="B84" s="130"/>
      <c r="C84" s="130"/>
      <c r="D84" s="130"/>
      <c r="E84" s="130"/>
      <c r="F84" s="130"/>
      <c r="G84" s="188"/>
      <c r="H84" s="189"/>
      <c r="I84" s="193">
        <v>0.05</v>
      </c>
      <c r="J84" s="607">
        <f t="shared" ref="J84:J85" si="1">+$L$78*I84</f>
        <v>5490.8848290077431</v>
      </c>
      <c r="K84" s="608"/>
      <c r="L84" s="191"/>
    </row>
    <row r="85" spans="1:12" s="122" customFormat="1" ht="12" thickBot="1">
      <c r="A85" s="176" t="s">
        <v>23</v>
      </c>
      <c r="B85" s="136"/>
      <c r="C85" s="136"/>
      <c r="D85" s="136"/>
      <c r="E85" s="136"/>
      <c r="F85" s="136"/>
      <c r="G85" s="194"/>
      <c r="H85" s="195"/>
      <c r="I85" s="193">
        <v>0.05</v>
      </c>
      <c r="J85" s="607">
        <f t="shared" si="1"/>
        <v>5490.8848290077431</v>
      </c>
      <c r="K85" s="608"/>
      <c r="L85" s="191"/>
    </row>
    <row r="86" spans="1:12" s="122" customFormat="1" ht="12.6" thickBot="1">
      <c r="A86" s="580" t="s">
        <v>65</v>
      </c>
      <c r="B86" s="581"/>
      <c r="C86" s="581"/>
      <c r="D86" s="581"/>
      <c r="E86" s="581"/>
      <c r="F86" s="581"/>
      <c r="G86" s="581"/>
      <c r="H86" s="581"/>
      <c r="I86" s="581"/>
      <c r="J86" s="581"/>
      <c r="K86" s="586"/>
      <c r="L86" s="140">
        <f>SUM(J83:K85)</f>
        <v>32945.308974046457</v>
      </c>
    </row>
    <row r="87" spans="1:12" s="122" customFormat="1" ht="7.5" customHeight="1" thickBot="1">
      <c r="A87" s="165"/>
      <c r="B87" s="142"/>
      <c r="C87" s="142"/>
      <c r="D87" s="142"/>
      <c r="E87" s="142"/>
      <c r="F87" s="142"/>
      <c r="G87" s="142"/>
      <c r="H87" s="142"/>
      <c r="I87" s="142"/>
      <c r="J87" s="142"/>
      <c r="K87" s="142"/>
      <c r="L87" s="143"/>
    </row>
    <row r="88" spans="1:12" s="122" customFormat="1" ht="12.6" thickBot="1">
      <c r="A88" s="580" t="s">
        <v>90</v>
      </c>
      <c r="B88" s="581"/>
      <c r="C88" s="581"/>
      <c r="D88" s="581"/>
      <c r="E88" s="581"/>
      <c r="F88" s="581"/>
      <c r="G88" s="581"/>
      <c r="H88" s="581"/>
      <c r="I88" s="581"/>
      <c r="J88" s="581"/>
      <c r="K88" s="586"/>
      <c r="L88" s="140">
        <v>142598</v>
      </c>
    </row>
    <row r="89" spans="1:12">
      <c r="A89" s="76"/>
      <c r="B89" s="77"/>
      <c r="C89" s="77"/>
      <c r="D89" s="77"/>
      <c r="E89" s="77"/>
      <c r="F89" s="77"/>
      <c r="G89" s="77"/>
      <c r="H89" s="77"/>
      <c r="I89" s="77"/>
      <c r="J89" s="77"/>
      <c r="K89" s="77"/>
      <c r="L89" s="78"/>
    </row>
    <row r="90" spans="1:12">
      <c r="A90" s="105"/>
      <c r="B90" s="45"/>
      <c r="C90" s="45"/>
      <c r="D90" s="45"/>
      <c r="E90" s="45"/>
      <c r="F90" s="45"/>
      <c r="G90" s="45"/>
      <c r="H90" s="45"/>
      <c r="I90" s="45"/>
      <c r="J90" s="45"/>
      <c r="K90" s="45"/>
      <c r="L90" s="84"/>
    </row>
    <row r="91" spans="1:12">
      <c r="A91" s="105"/>
      <c r="B91" s="45"/>
      <c r="C91" s="45"/>
      <c r="D91" s="45"/>
      <c r="E91" s="45"/>
      <c r="F91" s="45"/>
      <c r="G91" s="45"/>
      <c r="H91" s="45"/>
      <c r="I91" s="45"/>
      <c r="J91" s="45"/>
      <c r="K91" s="45"/>
      <c r="L91" s="84"/>
    </row>
    <row r="92" spans="1:12">
      <c r="A92" s="105"/>
      <c r="B92" s="45"/>
      <c r="C92" s="45"/>
      <c r="D92" s="45"/>
      <c r="E92" s="45"/>
      <c r="F92" s="45"/>
      <c r="G92" s="45"/>
      <c r="H92" s="45"/>
      <c r="I92" s="45"/>
      <c r="J92" s="45"/>
      <c r="K92" s="45"/>
      <c r="L92" s="84"/>
    </row>
    <row r="93" spans="1:12" s="122" customFormat="1" ht="11.4">
      <c r="A93" s="196"/>
      <c r="B93" s="197"/>
      <c r="C93" s="197"/>
      <c r="D93" s="198" t="s">
        <v>91</v>
      </c>
      <c r="E93" s="198"/>
      <c r="F93" s="198"/>
      <c r="G93" s="198"/>
      <c r="H93" s="198"/>
      <c r="I93" s="197"/>
      <c r="J93" s="197"/>
      <c r="K93" s="197"/>
      <c r="L93" s="199"/>
    </row>
    <row r="94" spans="1:12" s="122" customFormat="1" ht="11.4">
      <c r="A94" s="196"/>
      <c r="B94" s="197"/>
      <c r="C94" s="197"/>
      <c r="D94" s="197" t="s">
        <v>92</v>
      </c>
      <c r="E94" s="197"/>
      <c r="F94" s="197"/>
      <c r="G94" s="197"/>
      <c r="H94" s="197"/>
      <c r="I94" s="197"/>
      <c r="J94" s="197"/>
      <c r="K94" s="197"/>
      <c r="L94" s="199"/>
    </row>
    <row r="95" spans="1:12">
      <c r="A95" s="105"/>
      <c r="B95" s="45"/>
      <c r="C95" s="45"/>
      <c r="D95" s="45" t="s">
        <v>93</v>
      </c>
      <c r="E95" s="45"/>
      <c r="F95" s="45"/>
      <c r="G95" s="45"/>
      <c r="H95" s="45"/>
      <c r="I95" s="45"/>
      <c r="J95" s="45"/>
      <c r="K95" s="45"/>
      <c r="L95" s="84"/>
    </row>
    <row r="96" spans="1:12">
      <c r="A96" s="105"/>
      <c r="B96" s="45"/>
      <c r="C96" s="45"/>
      <c r="D96" s="45" t="s">
        <v>94</v>
      </c>
      <c r="E96" s="45"/>
      <c r="F96" s="45"/>
      <c r="G96" s="45"/>
      <c r="H96" s="45"/>
      <c r="I96" s="45"/>
      <c r="J96" s="45"/>
      <c r="K96" s="45"/>
      <c r="L96" s="84"/>
    </row>
    <row r="97" spans="1:12" ht="13.8" thickBot="1">
      <c r="A97" s="105"/>
      <c r="B97" s="45"/>
      <c r="C97" s="45"/>
      <c r="D97" s="45"/>
      <c r="E97" s="45" t="s">
        <v>95</v>
      </c>
      <c r="F97" s="45"/>
      <c r="G97" s="45"/>
      <c r="H97" s="45"/>
      <c r="I97" s="45"/>
      <c r="J97" s="45"/>
      <c r="K97" s="45"/>
      <c r="L97" s="84"/>
    </row>
    <row r="98" spans="1:12">
      <c r="A98" s="200" t="s">
        <v>96</v>
      </c>
      <c r="B98" s="201"/>
      <c r="C98" s="201"/>
      <c r="D98" s="201"/>
      <c r="E98" s="201"/>
      <c r="F98" s="201"/>
      <c r="G98" s="201"/>
      <c r="H98" s="201"/>
      <c r="I98" s="201"/>
      <c r="J98" s="201"/>
      <c r="K98" s="201"/>
      <c r="L98" s="202"/>
    </row>
    <row r="99" spans="1:12">
      <c r="A99" s="203"/>
      <c r="B99" s="204"/>
      <c r="C99" s="204"/>
      <c r="D99" s="204"/>
      <c r="E99" s="204"/>
      <c r="F99" s="204"/>
      <c r="G99" s="204"/>
      <c r="H99" s="204"/>
      <c r="I99" s="204"/>
      <c r="J99" s="204"/>
      <c r="K99" s="204"/>
      <c r="L99" s="205"/>
    </row>
    <row r="100" spans="1:12">
      <c r="A100" s="203"/>
      <c r="B100" s="204"/>
      <c r="C100" s="204"/>
      <c r="D100" s="204"/>
      <c r="E100" s="204"/>
      <c r="F100" s="204"/>
      <c r="G100" s="204"/>
      <c r="H100" s="204"/>
      <c r="I100" s="204"/>
      <c r="J100" s="204"/>
      <c r="K100" s="204"/>
      <c r="L100" s="205"/>
    </row>
    <row r="101" spans="1:12">
      <c r="A101" s="203"/>
      <c r="B101" s="204"/>
      <c r="C101" s="204"/>
      <c r="D101" s="204"/>
      <c r="E101" s="204"/>
      <c r="F101" s="204"/>
      <c r="G101" s="204"/>
      <c r="H101" s="204"/>
      <c r="I101" s="204"/>
      <c r="J101" s="204"/>
      <c r="K101" s="204"/>
      <c r="L101" s="205"/>
    </row>
    <row r="102" spans="1:12" ht="13.8" thickBot="1">
      <c r="A102" s="206"/>
      <c r="B102" s="207"/>
      <c r="C102" s="207"/>
      <c r="D102" s="207"/>
      <c r="E102" s="207"/>
      <c r="F102" s="207"/>
      <c r="G102" s="207"/>
      <c r="H102" s="207"/>
      <c r="I102" s="207"/>
      <c r="J102" s="207"/>
      <c r="K102" s="207"/>
      <c r="L102" s="208"/>
    </row>
    <row r="103" spans="1:12">
      <c r="A103" s="209"/>
      <c r="B103" s="210"/>
      <c r="C103" s="210"/>
      <c r="D103" s="210"/>
      <c r="E103" s="210"/>
      <c r="F103" s="210"/>
      <c r="G103" s="210"/>
      <c r="H103" s="210"/>
      <c r="I103" s="210"/>
      <c r="J103" s="210"/>
      <c r="K103" s="210"/>
      <c r="L103" s="211"/>
    </row>
    <row r="104" spans="1:12">
      <c r="A104" s="68" t="s">
        <v>97</v>
      </c>
      <c r="B104" s="70"/>
      <c r="C104" s="70"/>
      <c r="D104" s="70"/>
      <c r="E104" s="70"/>
      <c r="F104" s="70"/>
      <c r="G104" s="70"/>
      <c r="H104" s="70"/>
      <c r="I104" s="70"/>
      <c r="J104" s="70"/>
      <c r="K104" s="70"/>
      <c r="L104" s="73"/>
    </row>
    <row r="105" spans="1:12" ht="17.25" customHeight="1">
      <c r="A105" s="595" t="s">
        <v>98</v>
      </c>
      <c r="B105" s="596"/>
      <c r="C105" s="596"/>
      <c r="D105" s="596"/>
      <c r="E105" s="596"/>
      <c r="F105" s="596"/>
      <c r="G105" s="596"/>
      <c r="H105" s="596"/>
      <c r="I105" s="596"/>
      <c r="J105" s="596"/>
      <c r="K105" s="596"/>
      <c r="L105" s="597"/>
    </row>
    <row r="106" spans="1:12" ht="17.25" customHeight="1">
      <c r="A106" s="595"/>
      <c r="B106" s="596"/>
      <c r="C106" s="596"/>
      <c r="D106" s="596"/>
      <c r="E106" s="596"/>
      <c r="F106" s="596"/>
      <c r="G106" s="596"/>
      <c r="H106" s="596"/>
      <c r="I106" s="596"/>
      <c r="J106" s="596"/>
      <c r="K106" s="596"/>
      <c r="L106" s="597"/>
    </row>
    <row r="107" spans="1:12" ht="18.75" customHeight="1">
      <c r="A107" s="598" t="s">
        <v>99</v>
      </c>
      <c r="B107" s="599"/>
      <c r="C107" s="599"/>
      <c r="D107" s="599"/>
      <c r="E107" s="599"/>
      <c r="F107" s="599"/>
      <c r="G107" s="599"/>
      <c r="H107" s="599"/>
      <c r="I107" s="599"/>
      <c r="J107" s="599"/>
      <c r="K107" s="599"/>
      <c r="L107" s="600"/>
    </row>
    <row r="108" spans="1:12" ht="21.75" customHeight="1">
      <c r="A108" s="598"/>
      <c r="B108" s="599"/>
      <c r="C108" s="599"/>
      <c r="D108" s="599"/>
      <c r="E108" s="599"/>
      <c r="F108" s="599"/>
      <c r="G108" s="599"/>
      <c r="H108" s="599"/>
      <c r="I108" s="599"/>
      <c r="J108" s="599"/>
      <c r="K108" s="599"/>
      <c r="L108" s="600"/>
    </row>
    <row r="109" spans="1:12">
      <c r="A109" s="249"/>
      <c r="B109" s="250"/>
      <c r="C109" s="250"/>
      <c r="D109" s="250"/>
      <c r="E109" s="250"/>
      <c r="F109" s="250"/>
      <c r="G109" s="250"/>
      <c r="H109" s="250"/>
      <c r="I109" s="250"/>
      <c r="J109" s="250"/>
      <c r="K109" s="250"/>
      <c r="L109" s="251"/>
    </row>
    <row r="110" spans="1:12">
      <c r="A110" s="249"/>
      <c r="B110" s="250"/>
      <c r="C110" s="250"/>
      <c r="D110" s="250"/>
      <c r="E110" s="250"/>
      <c r="F110" s="250"/>
      <c r="G110" s="250"/>
      <c r="H110" s="250"/>
      <c r="I110" s="250"/>
      <c r="J110" s="250"/>
      <c r="K110" s="250"/>
      <c r="L110" s="251"/>
    </row>
    <row r="111" spans="1:12">
      <c r="A111" s="249"/>
      <c r="B111" s="250"/>
      <c r="C111" s="250"/>
      <c r="D111" s="250"/>
      <c r="E111" s="250"/>
      <c r="F111" s="250"/>
      <c r="G111" s="250"/>
      <c r="H111" s="250"/>
      <c r="I111" s="250"/>
      <c r="J111" s="250"/>
      <c r="K111" s="250"/>
      <c r="L111" s="251"/>
    </row>
    <row r="112" spans="1:12">
      <c r="A112" s="68"/>
      <c r="B112" s="70"/>
      <c r="C112" s="70"/>
      <c r="D112" s="70"/>
      <c r="E112" s="70"/>
      <c r="F112" s="70"/>
      <c r="G112" s="70"/>
      <c r="H112" s="70"/>
      <c r="I112" s="70"/>
      <c r="J112" s="70"/>
      <c r="K112" s="70"/>
      <c r="L112" s="73"/>
    </row>
    <row r="113" spans="1:12" s="122" customFormat="1" ht="11.4">
      <c r="A113" s="196"/>
      <c r="B113" s="197"/>
      <c r="C113" s="197"/>
      <c r="D113" s="197" t="s">
        <v>91</v>
      </c>
      <c r="E113" s="198"/>
      <c r="F113" s="197"/>
      <c r="G113" s="197"/>
      <c r="H113" s="197"/>
      <c r="I113" s="197"/>
      <c r="J113" s="197"/>
      <c r="K113" s="197"/>
      <c r="L113" s="199"/>
    </row>
    <row r="114" spans="1:12" s="122" customFormat="1" ht="11.4">
      <c r="A114" s="196"/>
      <c r="B114" s="197"/>
      <c r="C114" s="197"/>
      <c r="D114" s="212" t="s">
        <v>92</v>
      </c>
      <c r="E114" s="197"/>
      <c r="F114" s="212"/>
      <c r="G114" s="212"/>
      <c r="H114" s="212"/>
      <c r="I114" s="197"/>
      <c r="J114" s="197"/>
      <c r="K114" s="197"/>
      <c r="L114" s="199"/>
    </row>
    <row r="115" spans="1:12">
      <c r="A115" s="105"/>
      <c r="B115" s="45"/>
      <c r="C115" s="45"/>
      <c r="D115" s="213" t="s">
        <v>100</v>
      </c>
      <c r="E115" s="45"/>
      <c r="F115" s="213"/>
      <c r="G115" s="213"/>
      <c r="H115" s="213"/>
      <c r="I115" s="45"/>
      <c r="J115" s="45"/>
      <c r="K115" s="45"/>
      <c r="L115" s="84"/>
    </row>
    <row r="116" spans="1:12">
      <c r="A116" s="214"/>
      <c r="B116" s="70"/>
      <c r="C116" s="70"/>
      <c r="D116" s="45" t="s">
        <v>94</v>
      </c>
      <c r="E116" s="45"/>
      <c r="F116" s="45"/>
      <c r="G116" s="45"/>
      <c r="H116" s="45"/>
      <c r="I116" s="70"/>
      <c r="J116" s="70"/>
      <c r="K116" s="70"/>
      <c r="L116" s="73"/>
    </row>
    <row r="117" spans="1:12" ht="13.5" customHeight="1">
      <c r="A117" s="214"/>
      <c r="B117" s="70"/>
      <c r="C117" s="70"/>
      <c r="D117" s="70"/>
      <c r="E117" s="45"/>
      <c r="F117" s="45"/>
      <c r="G117" s="45"/>
      <c r="H117" s="45"/>
      <c r="I117" s="70"/>
      <c r="J117" s="70"/>
      <c r="K117" s="70"/>
      <c r="L117" s="73"/>
    </row>
    <row r="118" spans="1:12">
      <c r="A118" s="215" t="s">
        <v>101</v>
      </c>
      <c r="B118" s="216"/>
      <c r="C118" s="216"/>
      <c r="D118" s="45"/>
      <c r="E118" s="45"/>
      <c r="F118" s="45"/>
      <c r="G118" s="45"/>
      <c r="H118" s="601"/>
      <c r="I118" s="601"/>
      <c r="J118" s="601"/>
      <c r="K118" s="601"/>
      <c r="L118" s="602"/>
    </row>
    <row r="119" spans="1:12" ht="13.8" thickBot="1">
      <c r="A119" s="217" t="s">
        <v>102</v>
      </c>
      <c r="B119" s="218"/>
      <c r="C119" s="218"/>
      <c r="D119" s="219"/>
      <c r="E119" s="219"/>
      <c r="F119" s="219"/>
      <c r="G119" s="219"/>
      <c r="H119" s="603"/>
      <c r="I119" s="603"/>
      <c r="J119" s="603"/>
      <c r="K119" s="603"/>
      <c r="L119" s="604"/>
    </row>
  </sheetData>
  <mergeCells count="75">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A67:B67"/>
    <mergeCell ref="J67:K67"/>
    <mergeCell ref="J68:K68"/>
    <mergeCell ref="A69:K69"/>
    <mergeCell ref="A73:F73"/>
    <mergeCell ref="J73:K73"/>
    <mergeCell ref="A66:E66"/>
    <mergeCell ref="J66:K66"/>
    <mergeCell ref="A39:C39"/>
    <mergeCell ref="D39:F39"/>
    <mergeCell ref="J39:K39"/>
    <mergeCell ref="A40:K40"/>
    <mergeCell ref="A44:G44"/>
    <mergeCell ref="J44:K44"/>
    <mergeCell ref="J45:K45"/>
    <mergeCell ref="J46:K46"/>
    <mergeCell ref="J60:K60"/>
    <mergeCell ref="J61:K61"/>
    <mergeCell ref="A62:K62"/>
    <mergeCell ref="A36:C36"/>
    <mergeCell ref="J36:K36"/>
    <mergeCell ref="A37:C37"/>
    <mergeCell ref="J37:K37"/>
    <mergeCell ref="A38:C38"/>
    <mergeCell ref="D38:F38"/>
    <mergeCell ref="G38:H38"/>
    <mergeCell ref="J38:K38"/>
    <mergeCell ref="A34:F34"/>
    <mergeCell ref="G34:H34"/>
    <mergeCell ref="J34:K34"/>
    <mergeCell ref="A35:C35"/>
    <mergeCell ref="D35:F35"/>
    <mergeCell ref="G35:H35"/>
    <mergeCell ref="J35:K35"/>
    <mergeCell ref="E25:F25"/>
    <mergeCell ref="B29:H29"/>
    <mergeCell ref="J29:K29"/>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00"/>
  </sheetPr>
  <dimension ref="A1:M119"/>
  <sheetViews>
    <sheetView zoomScale="80" zoomScaleNormal="80" workbookViewId="0">
      <selection activeCell="N15" sqref="N15"/>
    </sheetView>
  </sheetViews>
  <sheetFormatPr baseColWidth="10" defaultColWidth="11.44140625" defaultRowHeight="13.2"/>
  <cols>
    <col min="1" max="1" width="24.88671875" style="85" customWidth="1"/>
    <col min="2" max="2" width="15.44140625" style="85" customWidth="1"/>
    <col min="3" max="3" width="7.33203125" style="85" customWidth="1"/>
    <col min="4" max="4" width="11.44140625" style="85"/>
    <col min="5" max="5" width="7.44140625" style="85" customWidth="1"/>
    <col min="6" max="6" width="9.5546875" style="85" customWidth="1"/>
    <col min="7" max="7" width="14" style="85" customWidth="1"/>
    <col min="8" max="8" width="16.33203125" style="85" customWidth="1"/>
    <col min="9" max="9" width="15.88671875" style="85" customWidth="1"/>
    <col min="10" max="10" width="11.6640625" style="85" customWidth="1"/>
    <col min="11" max="11" width="8.33203125" style="85" customWidth="1"/>
    <col min="12" max="12" width="16.5546875" style="85" customWidth="1"/>
    <col min="13" max="255" width="11.44140625" style="85"/>
    <col min="256" max="256" width="22.6640625" style="85" customWidth="1"/>
    <col min="257" max="257" width="15.44140625" style="85" customWidth="1"/>
    <col min="258" max="258" width="7.33203125" style="85" customWidth="1"/>
    <col min="259" max="259" width="11.44140625" style="85"/>
    <col min="260" max="260" width="5.6640625" style="85" customWidth="1"/>
    <col min="261" max="261" width="9.5546875" style="85" customWidth="1"/>
    <col min="262" max="262" width="14" style="85" customWidth="1"/>
    <col min="263" max="263" width="16.33203125" style="85" customWidth="1"/>
    <col min="264" max="264" width="15.88671875" style="85" customWidth="1"/>
    <col min="265" max="265" width="11.6640625" style="85" customWidth="1"/>
    <col min="266" max="266" width="8.33203125" style="85" customWidth="1"/>
    <col min="267" max="267" width="16.5546875" style="85" customWidth="1"/>
    <col min="268" max="511" width="11.44140625" style="85"/>
    <col min="512" max="512" width="22.6640625" style="85" customWidth="1"/>
    <col min="513" max="513" width="15.44140625" style="85" customWidth="1"/>
    <col min="514" max="514" width="7.33203125" style="85" customWidth="1"/>
    <col min="515" max="515" width="11.44140625" style="85"/>
    <col min="516" max="516" width="5.6640625" style="85" customWidth="1"/>
    <col min="517" max="517" width="9.5546875" style="85" customWidth="1"/>
    <col min="518" max="518" width="14" style="85" customWidth="1"/>
    <col min="519" max="519" width="16.33203125" style="85" customWidth="1"/>
    <col min="520" max="520" width="15.88671875" style="85" customWidth="1"/>
    <col min="521" max="521" width="11.6640625" style="85" customWidth="1"/>
    <col min="522" max="522" width="8.33203125" style="85" customWidth="1"/>
    <col min="523" max="523" width="16.5546875" style="85" customWidth="1"/>
    <col min="524" max="767" width="11.44140625" style="85"/>
    <col min="768" max="768" width="22.6640625" style="85" customWidth="1"/>
    <col min="769" max="769" width="15.44140625" style="85" customWidth="1"/>
    <col min="770" max="770" width="7.33203125" style="85" customWidth="1"/>
    <col min="771" max="771" width="11.44140625" style="85"/>
    <col min="772" max="772" width="5.6640625" style="85" customWidth="1"/>
    <col min="773" max="773" width="9.5546875" style="85" customWidth="1"/>
    <col min="774" max="774" width="14" style="85" customWidth="1"/>
    <col min="775" max="775" width="16.33203125" style="85" customWidth="1"/>
    <col min="776" max="776" width="15.88671875" style="85" customWidth="1"/>
    <col min="777" max="777" width="11.6640625" style="85" customWidth="1"/>
    <col min="778" max="778" width="8.33203125" style="85" customWidth="1"/>
    <col min="779" max="779" width="16.5546875" style="85" customWidth="1"/>
    <col min="780" max="1023" width="11.44140625" style="85"/>
    <col min="1024" max="1024" width="22.6640625" style="85" customWidth="1"/>
    <col min="1025" max="1025" width="15.44140625" style="85" customWidth="1"/>
    <col min="1026" max="1026" width="7.33203125" style="85" customWidth="1"/>
    <col min="1027" max="1027" width="11.44140625" style="85"/>
    <col min="1028" max="1028" width="5.6640625" style="85" customWidth="1"/>
    <col min="1029" max="1029" width="9.5546875" style="85" customWidth="1"/>
    <col min="1030" max="1030" width="14" style="85" customWidth="1"/>
    <col min="1031" max="1031" width="16.33203125" style="85" customWidth="1"/>
    <col min="1032" max="1032" width="15.88671875" style="85" customWidth="1"/>
    <col min="1033" max="1033" width="11.6640625" style="85" customWidth="1"/>
    <col min="1034" max="1034" width="8.33203125" style="85" customWidth="1"/>
    <col min="1035" max="1035" width="16.5546875" style="85" customWidth="1"/>
    <col min="1036" max="1279" width="11.44140625" style="85"/>
    <col min="1280" max="1280" width="22.6640625" style="85" customWidth="1"/>
    <col min="1281" max="1281" width="15.44140625" style="85" customWidth="1"/>
    <col min="1282" max="1282" width="7.33203125" style="85" customWidth="1"/>
    <col min="1283" max="1283" width="11.44140625" style="85"/>
    <col min="1284" max="1284" width="5.6640625" style="85" customWidth="1"/>
    <col min="1285" max="1285" width="9.5546875" style="85" customWidth="1"/>
    <col min="1286" max="1286" width="14" style="85" customWidth="1"/>
    <col min="1287" max="1287" width="16.33203125" style="85" customWidth="1"/>
    <col min="1288" max="1288" width="15.88671875" style="85" customWidth="1"/>
    <col min="1289" max="1289" width="11.6640625" style="85" customWidth="1"/>
    <col min="1290" max="1290" width="8.33203125" style="85" customWidth="1"/>
    <col min="1291" max="1291" width="16.5546875" style="85" customWidth="1"/>
    <col min="1292" max="1535" width="11.44140625" style="85"/>
    <col min="1536" max="1536" width="22.6640625" style="85" customWidth="1"/>
    <col min="1537" max="1537" width="15.44140625" style="85" customWidth="1"/>
    <col min="1538" max="1538" width="7.33203125" style="85" customWidth="1"/>
    <col min="1539" max="1539" width="11.44140625" style="85"/>
    <col min="1540" max="1540" width="5.6640625" style="85" customWidth="1"/>
    <col min="1541" max="1541" width="9.5546875" style="85" customWidth="1"/>
    <col min="1542" max="1542" width="14" style="85" customWidth="1"/>
    <col min="1543" max="1543" width="16.33203125" style="85" customWidth="1"/>
    <col min="1544" max="1544" width="15.88671875" style="85" customWidth="1"/>
    <col min="1545" max="1545" width="11.6640625" style="85" customWidth="1"/>
    <col min="1546" max="1546" width="8.33203125" style="85" customWidth="1"/>
    <col min="1547" max="1547" width="16.5546875" style="85" customWidth="1"/>
    <col min="1548" max="1791" width="11.44140625" style="85"/>
    <col min="1792" max="1792" width="22.6640625" style="85" customWidth="1"/>
    <col min="1793" max="1793" width="15.44140625" style="85" customWidth="1"/>
    <col min="1794" max="1794" width="7.33203125" style="85" customWidth="1"/>
    <col min="1795" max="1795" width="11.44140625" style="85"/>
    <col min="1796" max="1796" width="5.6640625" style="85" customWidth="1"/>
    <col min="1797" max="1797" width="9.5546875" style="85" customWidth="1"/>
    <col min="1798" max="1798" width="14" style="85" customWidth="1"/>
    <col min="1799" max="1799" width="16.33203125" style="85" customWidth="1"/>
    <col min="1800" max="1800" width="15.88671875" style="85" customWidth="1"/>
    <col min="1801" max="1801" width="11.6640625" style="85" customWidth="1"/>
    <col min="1802" max="1802" width="8.33203125" style="85" customWidth="1"/>
    <col min="1803" max="1803" width="16.5546875" style="85" customWidth="1"/>
    <col min="1804" max="2047" width="11.44140625" style="85"/>
    <col min="2048" max="2048" width="22.6640625" style="85" customWidth="1"/>
    <col min="2049" max="2049" width="15.44140625" style="85" customWidth="1"/>
    <col min="2050" max="2050" width="7.33203125" style="85" customWidth="1"/>
    <col min="2051" max="2051" width="11.44140625" style="85"/>
    <col min="2052" max="2052" width="5.6640625" style="85" customWidth="1"/>
    <col min="2053" max="2053" width="9.5546875" style="85" customWidth="1"/>
    <col min="2054" max="2054" width="14" style="85" customWidth="1"/>
    <col min="2055" max="2055" width="16.33203125" style="85" customWidth="1"/>
    <col min="2056" max="2056" width="15.88671875" style="85" customWidth="1"/>
    <col min="2057" max="2057" width="11.6640625" style="85" customWidth="1"/>
    <col min="2058" max="2058" width="8.33203125" style="85" customWidth="1"/>
    <col min="2059" max="2059" width="16.5546875" style="85" customWidth="1"/>
    <col min="2060" max="2303" width="11.44140625" style="85"/>
    <col min="2304" max="2304" width="22.6640625" style="85" customWidth="1"/>
    <col min="2305" max="2305" width="15.44140625" style="85" customWidth="1"/>
    <col min="2306" max="2306" width="7.33203125" style="85" customWidth="1"/>
    <col min="2307" max="2307" width="11.44140625" style="85"/>
    <col min="2308" max="2308" width="5.6640625" style="85" customWidth="1"/>
    <col min="2309" max="2309" width="9.5546875" style="85" customWidth="1"/>
    <col min="2310" max="2310" width="14" style="85" customWidth="1"/>
    <col min="2311" max="2311" width="16.33203125" style="85" customWidth="1"/>
    <col min="2312" max="2312" width="15.88671875" style="85" customWidth="1"/>
    <col min="2313" max="2313" width="11.6640625" style="85" customWidth="1"/>
    <col min="2314" max="2314" width="8.33203125" style="85" customWidth="1"/>
    <col min="2315" max="2315" width="16.5546875" style="85" customWidth="1"/>
    <col min="2316" max="2559" width="11.44140625" style="85"/>
    <col min="2560" max="2560" width="22.6640625" style="85" customWidth="1"/>
    <col min="2561" max="2561" width="15.44140625" style="85" customWidth="1"/>
    <col min="2562" max="2562" width="7.33203125" style="85" customWidth="1"/>
    <col min="2563" max="2563" width="11.44140625" style="85"/>
    <col min="2564" max="2564" width="5.6640625" style="85" customWidth="1"/>
    <col min="2565" max="2565" width="9.5546875" style="85" customWidth="1"/>
    <col min="2566" max="2566" width="14" style="85" customWidth="1"/>
    <col min="2567" max="2567" width="16.33203125" style="85" customWidth="1"/>
    <col min="2568" max="2568" width="15.88671875" style="85" customWidth="1"/>
    <col min="2569" max="2569" width="11.6640625" style="85" customWidth="1"/>
    <col min="2570" max="2570" width="8.33203125" style="85" customWidth="1"/>
    <col min="2571" max="2571" width="16.5546875" style="85" customWidth="1"/>
    <col min="2572" max="2815" width="11.44140625" style="85"/>
    <col min="2816" max="2816" width="22.6640625" style="85" customWidth="1"/>
    <col min="2817" max="2817" width="15.44140625" style="85" customWidth="1"/>
    <col min="2818" max="2818" width="7.33203125" style="85" customWidth="1"/>
    <col min="2819" max="2819" width="11.44140625" style="85"/>
    <col min="2820" max="2820" width="5.6640625" style="85" customWidth="1"/>
    <col min="2821" max="2821" width="9.5546875" style="85" customWidth="1"/>
    <col min="2822" max="2822" width="14" style="85" customWidth="1"/>
    <col min="2823" max="2823" width="16.33203125" style="85" customWidth="1"/>
    <col min="2824" max="2824" width="15.88671875" style="85" customWidth="1"/>
    <col min="2825" max="2825" width="11.6640625" style="85" customWidth="1"/>
    <col min="2826" max="2826" width="8.33203125" style="85" customWidth="1"/>
    <col min="2827" max="2827" width="16.5546875" style="85" customWidth="1"/>
    <col min="2828" max="3071" width="11.44140625" style="85"/>
    <col min="3072" max="3072" width="22.6640625" style="85" customWidth="1"/>
    <col min="3073" max="3073" width="15.44140625" style="85" customWidth="1"/>
    <col min="3074" max="3074" width="7.33203125" style="85" customWidth="1"/>
    <col min="3075" max="3075" width="11.44140625" style="85"/>
    <col min="3076" max="3076" width="5.6640625" style="85" customWidth="1"/>
    <col min="3077" max="3077" width="9.5546875" style="85" customWidth="1"/>
    <col min="3078" max="3078" width="14" style="85" customWidth="1"/>
    <col min="3079" max="3079" width="16.33203125" style="85" customWidth="1"/>
    <col min="3080" max="3080" width="15.88671875" style="85" customWidth="1"/>
    <col min="3081" max="3081" width="11.6640625" style="85" customWidth="1"/>
    <col min="3082" max="3082" width="8.33203125" style="85" customWidth="1"/>
    <col min="3083" max="3083" width="16.5546875" style="85" customWidth="1"/>
    <col min="3084" max="3327" width="11.44140625" style="85"/>
    <col min="3328" max="3328" width="22.6640625" style="85" customWidth="1"/>
    <col min="3329" max="3329" width="15.44140625" style="85" customWidth="1"/>
    <col min="3330" max="3330" width="7.33203125" style="85" customWidth="1"/>
    <col min="3331" max="3331" width="11.44140625" style="85"/>
    <col min="3332" max="3332" width="5.6640625" style="85" customWidth="1"/>
    <col min="3333" max="3333" width="9.5546875" style="85" customWidth="1"/>
    <col min="3334" max="3334" width="14" style="85" customWidth="1"/>
    <col min="3335" max="3335" width="16.33203125" style="85" customWidth="1"/>
    <col min="3336" max="3336" width="15.88671875" style="85" customWidth="1"/>
    <col min="3337" max="3337" width="11.6640625" style="85" customWidth="1"/>
    <col min="3338" max="3338" width="8.33203125" style="85" customWidth="1"/>
    <col min="3339" max="3339" width="16.5546875" style="85" customWidth="1"/>
    <col min="3340" max="3583" width="11.44140625" style="85"/>
    <col min="3584" max="3584" width="22.6640625" style="85" customWidth="1"/>
    <col min="3585" max="3585" width="15.44140625" style="85" customWidth="1"/>
    <col min="3586" max="3586" width="7.33203125" style="85" customWidth="1"/>
    <col min="3587" max="3587" width="11.44140625" style="85"/>
    <col min="3588" max="3588" width="5.6640625" style="85" customWidth="1"/>
    <col min="3589" max="3589" width="9.5546875" style="85" customWidth="1"/>
    <col min="3590" max="3590" width="14" style="85" customWidth="1"/>
    <col min="3591" max="3591" width="16.33203125" style="85" customWidth="1"/>
    <col min="3592" max="3592" width="15.88671875" style="85" customWidth="1"/>
    <col min="3593" max="3593" width="11.6640625" style="85" customWidth="1"/>
    <col min="3594" max="3594" width="8.33203125" style="85" customWidth="1"/>
    <col min="3595" max="3595" width="16.5546875" style="85" customWidth="1"/>
    <col min="3596" max="3839" width="11.44140625" style="85"/>
    <col min="3840" max="3840" width="22.6640625" style="85" customWidth="1"/>
    <col min="3841" max="3841" width="15.44140625" style="85" customWidth="1"/>
    <col min="3842" max="3842" width="7.33203125" style="85" customWidth="1"/>
    <col min="3843" max="3843" width="11.44140625" style="85"/>
    <col min="3844" max="3844" width="5.6640625" style="85" customWidth="1"/>
    <col min="3845" max="3845" width="9.5546875" style="85" customWidth="1"/>
    <col min="3846" max="3846" width="14" style="85" customWidth="1"/>
    <col min="3847" max="3847" width="16.33203125" style="85" customWidth="1"/>
    <col min="3848" max="3848" width="15.88671875" style="85" customWidth="1"/>
    <col min="3849" max="3849" width="11.6640625" style="85" customWidth="1"/>
    <col min="3850" max="3850" width="8.33203125" style="85" customWidth="1"/>
    <col min="3851" max="3851" width="16.5546875" style="85" customWidth="1"/>
    <col min="3852" max="4095" width="11.44140625" style="85"/>
    <col min="4096" max="4096" width="22.6640625" style="85" customWidth="1"/>
    <col min="4097" max="4097" width="15.44140625" style="85" customWidth="1"/>
    <col min="4098" max="4098" width="7.33203125" style="85" customWidth="1"/>
    <col min="4099" max="4099" width="11.44140625" style="85"/>
    <col min="4100" max="4100" width="5.6640625" style="85" customWidth="1"/>
    <col min="4101" max="4101" width="9.5546875" style="85" customWidth="1"/>
    <col min="4102" max="4102" width="14" style="85" customWidth="1"/>
    <col min="4103" max="4103" width="16.33203125" style="85" customWidth="1"/>
    <col min="4104" max="4104" width="15.88671875" style="85" customWidth="1"/>
    <col min="4105" max="4105" width="11.6640625" style="85" customWidth="1"/>
    <col min="4106" max="4106" width="8.33203125" style="85" customWidth="1"/>
    <col min="4107" max="4107" width="16.5546875" style="85" customWidth="1"/>
    <col min="4108" max="4351" width="11.44140625" style="85"/>
    <col min="4352" max="4352" width="22.6640625" style="85" customWidth="1"/>
    <col min="4353" max="4353" width="15.44140625" style="85" customWidth="1"/>
    <col min="4354" max="4354" width="7.33203125" style="85" customWidth="1"/>
    <col min="4355" max="4355" width="11.44140625" style="85"/>
    <col min="4356" max="4356" width="5.6640625" style="85" customWidth="1"/>
    <col min="4357" max="4357" width="9.5546875" style="85" customWidth="1"/>
    <col min="4358" max="4358" width="14" style="85" customWidth="1"/>
    <col min="4359" max="4359" width="16.33203125" style="85" customWidth="1"/>
    <col min="4360" max="4360" width="15.88671875" style="85" customWidth="1"/>
    <col min="4361" max="4361" width="11.6640625" style="85" customWidth="1"/>
    <col min="4362" max="4362" width="8.33203125" style="85" customWidth="1"/>
    <col min="4363" max="4363" width="16.5546875" style="85" customWidth="1"/>
    <col min="4364" max="4607" width="11.44140625" style="85"/>
    <col min="4608" max="4608" width="22.6640625" style="85" customWidth="1"/>
    <col min="4609" max="4609" width="15.44140625" style="85" customWidth="1"/>
    <col min="4610" max="4610" width="7.33203125" style="85" customWidth="1"/>
    <col min="4611" max="4611" width="11.44140625" style="85"/>
    <col min="4612" max="4612" width="5.6640625" style="85" customWidth="1"/>
    <col min="4613" max="4613" width="9.5546875" style="85" customWidth="1"/>
    <col min="4614" max="4614" width="14" style="85" customWidth="1"/>
    <col min="4615" max="4615" width="16.33203125" style="85" customWidth="1"/>
    <col min="4616" max="4616" width="15.88671875" style="85" customWidth="1"/>
    <col min="4617" max="4617" width="11.6640625" style="85" customWidth="1"/>
    <col min="4618" max="4618" width="8.33203125" style="85" customWidth="1"/>
    <col min="4619" max="4619" width="16.5546875" style="85" customWidth="1"/>
    <col min="4620" max="4863" width="11.44140625" style="85"/>
    <col min="4864" max="4864" width="22.6640625" style="85" customWidth="1"/>
    <col min="4865" max="4865" width="15.44140625" style="85" customWidth="1"/>
    <col min="4866" max="4866" width="7.33203125" style="85" customWidth="1"/>
    <col min="4867" max="4867" width="11.44140625" style="85"/>
    <col min="4868" max="4868" width="5.6640625" style="85" customWidth="1"/>
    <col min="4869" max="4869" width="9.5546875" style="85" customWidth="1"/>
    <col min="4870" max="4870" width="14" style="85" customWidth="1"/>
    <col min="4871" max="4871" width="16.33203125" style="85" customWidth="1"/>
    <col min="4872" max="4872" width="15.88671875" style="85" customWidth="1"/>
    <col min="4873" max="4873" width="11.6640625" style="85" customWidth="1"/>
    <col min="4874" max="4874" width="8.33203125" style="85" customWidth="1"/>
    <col min="4875" max="4875" width="16.5546875" style="85" customWidth="1"/>
    <col min="4876" max="5119" width="11.44140625" style="85"/>
    <col min="5120" max="5120" width="22.6640625" style="85" customWidth="1"/>
    <col min="5121" max="5121" width="15.44140625" style="85" customWidth="1"/>
    <col min="5122" max="5122" width="7.33203125" style="85" customWidth="1"/>
    <col min="5123" max="5123" width="11.44140625" style="85"/>
    <col min="5124" max="5124" width="5.6640625" style="85" customWidth="1"/>
    <col min="5125" max="5125" width="9.5546875" style="85" customWidth="1"/>
    <col min="5126" max="5126" width="14" style="85" customWidth="1"/>
    <col min="5127" max="5127" width="16.33203125" style="85" customWidth="1"/>
    <col min="5128" max="5128" width="15.88671875" style="85" customWidth="1"/>
    <col min="5129" max="5129" width="11.6640625" style="85" customWidth="1"/>
    <col min="5130" max="5130" width="8.33203125" style="85" customWidth="1"/>
    <col min="5131" max="5131" width="16.5546875" style="85" customWidth="1"/>
    <col min="5132" max="5375" width="11.44140625" style="85"/>
    <col min="5376" max="5376" width="22.6640625" style="85" customWidth="1"/>
    <col min="5377" max="5377" width="15.44140625" style="85" customWidth="1"/>
    <col min="5378" max="5378" width="7.33203125" style="85" customWidth="1"/>
    <col min="5379" max="5379" width="11.44140625" style="85"/>
    <col min="5380" max="5380" width="5.6640625" style="85" customWidth="1"/>
    <col min="5381" max="5381" width="9.5546875" style="85" customWidth="1"/>
    <col min="5382" max="5382" width="14" style="85" customWidth="1"/>
    <col min="5383" max="5383" width="16.33203125" style="85" customWidth="1"/>
    <col min="5384" max="5384" width="15.88671875" style="85" customWidth="1"/>
    <col min="5385" max="5385" width="11.6640625" style="85" customWidth="1"/>
    <col min="5386" max="5386" width="8.33203125" style="85" customWidth="1"/>
    <col min="5387" max="5387" width="16.5546875" style="85" customWidth="1"/>
    <col min="5388" max="5631" width="11.44140625" style="85"/>
    <col min="5632" max="5632" width="22.6640625" style="85" customWidth="1"/>
    <col min="5633" max="5633" width="15.44140625" style="85" customWidth="1"/>
    <col min="5634" max="5634" width="7.33203125" style="85" customWidth="1"/>
    <col min="5635" max="5635" width="11.44140625" style="85"/>
    <col min="5636" max="5636" width="5.6640625" style="85" customWidth="1"/>
    <col min="5637" max="5637" width="9.5546875" style="85" customWidth="1"/>
    <col min="5638" max="5638" width="14" style="85" customWidth="1"/>
    <col min="5639" max="5639" width="16.33203125" style="85" customWidth="1"/>
    <col min="5640" max="5640" width="15.88671875" style="85" customWidth="1"/>
    <col min="5641" max="5641" width="11.6640625" style="85" customWidth="1"/>
    <col min="5642" max="5642" width="8.33203125" style="85" customWidth="1"/>
    <col min="5643" max="5643" width="16.5546875" style="85" customWidth="1"/>
    <col min="5644" max="5887" width="11.44140625" style="85"/>
    <col min="5888" max="5888" width="22.6640625" style="85" customWidth="1"/>
    <col min="5889" max="5889" width="15.44140625" style="85" customWidth="1"/>
    <col min="5890" max="5890" width="7.33203125" style="85" customWidth="1"/>
    <col min="5891" max="5891" width="11.44140625" style="85"/>
    <col min="5892" max="5892" width="5.6640625" style="85" customWidth="1"/>
    <col min="5893" max="5893" width="9.5546875" style="85" customWidth="1"/>
    <col min="5894" max="5894" width="14" style="85" customWidth="1"/>
    <col min="5895" max="5895" width="16.33203125" style="85" customWidth="1"/>
    <col min="5896" max="5896" width="15.88671875" style="85" customWidth="1"/>
    <col min="5897" max="5897" width="11.6640625" style="85" customWidth="1"/>
    <col min="5898" max="5898" width="8.33203125" style="85" customWidth="1"/>
    <col min="5899" max="5899" width="16.5546875" style="85" customWidth="1"/>
    <col min="5900" max="6143" width="11.44140625" style="85"/>
    <col min="6144" max="6144" width="22.6640625" style="85" customWidth="1"/>
    <col min="6145" max="6145" width="15.44140625" style="85" customWidth="1"/>
    <col min="6146" max="6146" width="7.33203125" style="85" customWidth="1"/>
    <col min="6147" max="6147" width="11.44140625" style="85"/>
    <col min="6148" max="6148" width="5.6640625" style="85" customWidth="1"/>
    <col min="6149" max="6149" width="9.5546875" style="85" customWidth="1"/>
    <col min="6150" max="6150" width="14" style="85" customWidth="1"/>
    <col min="6151" max="6151" width="16.33203125" style="85" customWidth="1"/>
    <col min="6152" max="6152" width="15.88671875" style="85" customWidth="1"/>
    <col min="6153" max="6153" width="11.6640625" style="85" customWidth="1"/>
    <col min="6154" max="6154" width="8.33203125" style="85" customWidth="1"/>
    <col min="6155" max="6155" width="16.5546875" style="85" customWidth="1"/>
    <col min="6156" max="6399" width="11.44140625" style="85"/>
    <col min="6400" max="6400" width="22.6640625" style="85" customWidth="1"/>
    <col min="6401" max="6401" width="15.44140625" style="85" customWidth="1"/>
    <col min="6402" max="6402" width="7.33203125" style="85" customWidth="1"/>
    <col min="6403" max="6403" width="11.44140625" style="85"/>
    <col min="6404" max="6404" width="5.6640625" style="85" customWidth="1"/>
    <col min="6405" max="6405" width="9.5546875" style="85" customWidth="1"/>
    <col min="6406" max="6406" width="14" style="85" customWidth="1"/>
    <col min="6407" max="6407" width="16.33203125" style="85" customWidth="1"/>
    <col min="6408" max="6408" width="15.88671875" style="85" customWidth="1"/>
    <col min="6409" max="6409" width="11.6640625" style="85" customWidth="1"/>
    <col min="6410" max="6410" width="8.33203125" style="85" customWidth="1"/>
    <col min="6411" max="6411" width="16.5546875" style="85" customWidth="1"/>
    <col min="6412" max="6655" width="11.44140625" style="85"/>
    <col min="6656" max="6656" width="22.6640625" style="85" customWidth="1"/>
    <col min="6657" max="6657" width="15.44140625" style="85" customWidth="1"/>
    <col min="6658" max="6658" width="7.33203125" style="85" customWidth="1"/>
    <col min="6659" max="6659" width="11.44140625" style="85"/>
    <col min="6660" max="6660" width="5.6640625" style="85" customWidth="1"/>
    <col min="6661" max="6661" width="9.5546875" style="85" customWidth="1"/>
    <col min="6662" max="6662" width="14" style="85" customWidth="1"/>
    <col min="6663" max="6663" width="16.33203125" style="85" customWidth="1"/>
    <col min="6664" max="6664" width="15.88671875" style="85" customWidth="1"/>
    <col min="6665" max="6665" width="11.6640625" style="85" customWidth="1"/>
    <col min="6666" max="6666" width="8.33203125" style="85" customWidth="1"/>
    <col min="6667" max="6667" width="16.5546875" style="85" customWidth="1"/>
    <col min="6668" max="6911" width="11.44140625" style="85"/>
    <col min="6912" max="6912" width="22.6640625" style="85" customWidth="1"/>
    <col min="6913" max="6913" width="15.44140625" style="85" customWidth="1"/>
    <col min="6914" max="6914" width="7.33203125" style="85" customWidth="1"/>
    <col min="6915" max="6915" width="11.44140625" style="85"/>
    <col min="6916" max="6916" width="5.6640625" style="85" customWidth="1"/>
    <col min="6917" max="6917" width="9.5546875" style="85" customWidth="1"/>
    <col min="6918" max="6918" width="14" style="85" customWidth="1"/>
    <col min="6919" max="6919" width="16.33203125" style="85" customWidth="1"/>
    <col min="6920" max="6920" width="15.88671875" style="85" customWidth="1"/>
    <col min="6921" max="6921" width="11.6640625" style="85" customWidth="1"/>
    <col min="6922" max="6922" width="8.33203125" style="85" customWidth="1"/>
    <col min="6923" max="6923" width="16.5546875" style="85" customWidth="1"/>
    <col min="6924" max="7167" width="11.44140625" style="85"/>
    <col min="7168" max="7168" width="22.6640625" style="85" customWidth="1"/>
    <col min="7169" max="7169" width="15.44140625" style="85" customWidth="1"/>
    <col min="7170" max="7170" width="7.33203125" style="85" customWidth="1"/>
    <col min="7171" max="7171" width="11.44140625" style="85"/>
    <col min="7172" max="7172" width="5.6640625" style="85" customWidth="1"/>
    <col min="7173" max="7173" width="9.5546875" style="85" customWidth="1"/>
    <col min="7174" max="7174" width="14" style="85" customWidth="1"/>
    <col min="7175" max="7175" width="16.33203125" style="85" customWidth="1"/>
    <col min="7176" max="7176" width="15.88671875" style="85" customWidth="1"/>
    <col min="7177" max="7177" width="11.6640625" style="85" customWidth="1"/>
    <col min="7178" max="7178" width="8.33203125" style="85" customWidth="1"/>
    <col min="7179" max="7179" width="16.5546875" style="85" customWidth="1"/>
    <col min="7180" max="7423" width="11.44140625" style="85"/>
    <col min="7424" max="7424" width="22.6640625" style="85" customWidth="1"/>
    <col min="7425" max="7425" width="15.44140625" style="85" customWidth="1"/>
    <col min="7426" max="7426" width="7.33203125" style="85" customWidth="1"/>
    <col min="7427" max="7427" width="11.44140625" style="85"/>
    <col min="7428" max="7428" width="5.6640625" style="85" customWidth="1"/>
    <col min="7429" max="7429" width="9.5546875" style="85" customWidth="1"/>
    <col min="7430" max="7430" width="14" style="85" customWidth="1"/>
    <col min="7431" max="7431" width="16.33203125" style="85" customWidth="1"/>
    <col min="7432" max="7432" width="15.88671875" style="85" customWidth="1"/>
    <col min="7433" max="7433" width="11.6640625" style="85" customWidth="1"/>
    <col min="7434" max="7434" width="8.33203125" style="85" customWidth="1"/>
    <col min="7435" max="7435" width="16.5546875" style="85" customWidth="1"/>
    <col min="7436" max="7679" width="11.44140625" style="85"/>
    <col min="7680" max="7680" width="22.6640625" style="85" customWidth="1"/>
    <col min="7681" max="7681" width="15.44140625" style="85" customWidth="1"/>
    <col min="7682" max="7682" width="7.33203125" style="85" customWidth="1"/>
    <col min="7683" max="7683" width="11.44140625" style="85"/>
    <col min="7684" max="7684" width="5.6640625" style="85" customWidth="1"/>
    <col min="7685" max="7685" width="9.5546875" style="85" customWidth="1"/>
    <col min="7686" max="7686" width="14" style="85" customWidth="1"/>
    <col min="7687" max="7687" width="16.33203125" style="85" customWidth="1"/>
    <col min="7688" max="7688" width="15.88671875" style="85" customWidth="1"/>
    <col min="7689" max="7689" width="11.6640625" style="85" customWidth="1"/>
    <col min="7690" max="7690" width="8.33203125" style="85" customWidth="1"/>
    <col min="7691" max="7691" width="16.5546875" style="85" customWidth="1"/>
    <col min="7692" max="7935" width="11.44140625" style="85"/>
    <col min="7936" max="7936" width="22.6640625" style="85" customWidth="1"/>
    <col min="7937" max="7937" width="15.44140625" style="85" customWidth="1"/>
    <col min="7938" max="7938" width="7.33203125" style="85" customWidth="1"/>
    <col min="7939" max="7939" width="11.44140625" style="85"/>
    <col min="7940" max="7940" width="5.6640625" style="85" customWidth="1"/>
    <col min="7941" max="7941" width="9.5546875" style="85" customWidth="1"/>
    <col min="7942" max="7942" width="14" style="85" customWidth="1"/>
    <col min="7943" max="7943" width="16.33203125" style="85" customWidth="1"/>
    <col min="7944" max="7944" width="15.88671875" style="85" customWidth="1"/>
    <col min="7945" max="7945" width="11.6640625" style="85" customWidth="1"/>
    <col min="7946" max="7946" width="8.33203125" style="85" customWidth="1"/>
    <col min="7947" max="7947" width="16.5546875" style="85" customWidth="1"/>
    <col min="7948" max="8191" width="11.44140625" style="85"/>
    <col min="8192" max="8192" width="22.6640625" style="85" customWidth="1"/>
    <col min="8193" max="8193" width="15.44140625" style="85" customWidth="1"/>
    <col min="8194" max="8194" width="7.33203125" style="85" customWidth="1"/>
    <col min="8195" max="8195" width="11.44140625" style="85"/>
    <col min="8196" max="8196" width="5.6640625" style="85" customWidth="1"/>
    <col min="8197" max="8197" width="9.5546875" style="85" customWidth="1"/>
    <col min="8198" max="8198" width="14" style="85" customWidth="1"/>
    <col min="8199" max="8199" width="16.33203125" style="85" customWidth="1"/>
    <col min="8200" max="8200" width="15.88671875" style="85" customWidth="1"/>
    <col min="8201" max="8201" width="11.6640625" style="85" customWidth="1"/>
    <col min="8202" max="8202" width="8.33203125" style="85" customWidth="1"/>
    <col min="8203" max="8203" width="16.5546875" style="85" customWidth="1"/>
    <col min="8204" max="8447" width="11.44140625" style="85"/>
    <col min="8448" max="8448" width="22.6640625" style="85" customWidth="1"/>
    <col min="8449" max="8449" width="15.44140625" style="85" customWidth="1"/>
    <col min="8450" max="8450" width="7.33203125" style="85" customWidth="1"/>
    <col min="8451" max="8451" width="11.44140625" style="85"/>
    <col min="8452" max="8452" width="5.6640625" style="85" customWidth="1"/>
    <col min="8453" max="8453" width="9.5546875" style="85" customWidth="1"/>
    <col min="8454" max="8454" width="14" style="85" customWidth="1"/>
    <col min="8455" max="8455" width="16.33203125" style="85" customWidth="1"/>
    <col min="8456" max="8456" width="15.88671875" style="85" customWidth="1"/>
    <col min="8457" max="8457" width="11.6640625" style="85" customWidth="1"/>
    <col min="8458" max="8458" width="8.33203125" style="85" customWidth="1"/>
    <col min="8459" max="8459" width="16.5546875" style="85" customWidth="1"/>
    <col min="8460" max="8703" width="11.44140625" style="85"/>
    <col min="8704" max="8704" width="22.6640625" style="85" customWidth="1"/>
    <col min="8705" max="8705" width="15.44140625" style="85" customWidth="1"/>
    <col min="8706" max="8706" width="7.33203125" style="85" customWidth="1"/>
    <col min="8707" max="8707" width="11.44140625" style="85"/>
    <col min="8708" max="8708" width="5.6640625" style="85" customWidth="1"/>
    <col min="8709" max="8709" width="9.5546875" style="85" customWidth="1"/>
    <col min="8710" max="8710" width="14" style="85" customWidth="1"/>
    <col min="8711" max="8711" width="16.33203125" style="85" customWidth="1"/>
    <col min="8712" max="8712" width="15.88671875" style="85" customWidth="1"/>
    <col min="8713" max="8713" width="11.6640625" style="85" customWidth="1"/>
    <col min="8714" max="8714" width="8.33203125" style="85" customWidth="1"/>
    <col min="8715" max="8715" width="16.5546875" style="85" customWidth="1"/>
    <col min="8716" max="8959" width="11.44140625" style="85"/>
    <col min="8960" max="8960" width="22.6640625" style="85" customWidth="1"/>
    <col min="8961" max="8961" width="15.44140625" style="85" customWidth="1"/>
    <col min="8962" max="8962" width="7.33203125" style="85" customWidth="1"/>
    <col min="8963" max="8963" width="11.44140625" style="85"/>
    <col min="8964" max="8964" width="5.6640625" style="85" customWidth="1"/>
    <col min="8965" max="8965" width="9.5546875" style="85" customWidth="1"/>
    <col min="8966" max="8966" width="14" style="85" customWidth="1"/>
    <col min="8967" max="8967" width="16.33203125" style="85" customWidth="1"/>
    <col min="8968" max="8968" width="15.88671875" style="85" customWidth="1"/>
    <col min="8969" max="8969" width="11.6640625" style="85" customWidth="1"/>
    <col min="8970" max="8970" width="8.33203125" style="85" customWidth="1"/>
    <col min="8971" max="8971" width="16.5546875" style="85" customWidth="1"/>
    <col min="8972" max="9215" width="11.44140625" style="85"/>
    <col min="9216" max="9216" width="22.6640625" style="85" customWidth="1"/>
    <col min="9217" max="9217" width="15.44140625" style="85" customWidth="1"/>
    <col min="9218" max="9218" width="7.33203125" style="85" customWidth="1"/>
    <col min="9219" max="9219" width="11.44140625" style="85"/>
    <col min="9220" max="9220" width="5.6640625" style="85" customWidth="1"/>
    <col min="9221" max="9221" width="9.5546875" style="85" customWidth="1"/>
    <col min="9222" max="9222" width="14" style="85" customWidth="1"/>
    <col min="9223" max="9223" width="16.33203125" style="85" customWidth="1"/>
    <col min="9224" max="9224" width="15.88671875" style="85" customWidth="1"/>
    <col min="9225" max="9225" width="11.6640625" style="85" customWidth="1"/>
    <col min="9226" max="9226" width="8.33203125" style="85" customWidth="1"/>
    <col min="9227" max="9227" width="16.5546875" style="85" customWidth="1"/>
    <col min="9228" max="9471" width="11.44140625" style="85"/>
    <col min="9472" max="9472" width="22.6640625" style="85" customWidth="1"/>
    <col min="9473" max="9473" width="15.44140625" style="85" customWidth="1"/>
    <col min="9474" max="9474" width="7.33203125" style="85" customWidth="1"/>
    <col min="9475" max="9475" width="11.44140625" style="85"/>
    <col min="9476" max="9476" width="5.6640625" style="85" customWidth="1"/>
    <col min="9477" max="9477" width="9.5546875" style="85" customWidth="1"/>
    <col min="9478" max="9478" width="14" style="85" customWidth="1"/>
    <col min="9479" max="9479" width="16.33203125" style="85" customWidth="1"/>
    <col min="9480" max="9480" width="15.88671875" style="85" customWidth="1"/>
    <col min="9481" max="9481" width="11.6640625" style="85" customWidth="1"/>
    <col min="9482" max="9482" width="8.33203125" style="85" customWidth="1"/>
    <col min="9483" max="9483" width="16.5546875" style="85" customWidth="1"/>
    <col min="9484" max="9727" width="11.44140625" style="85"/>
    <col min="9728" max="9728" width="22.6640625" style="85" customWidth="1"/>
    <col min="9729" max="9729" width="15.44140625" style="85" customWidth="1"/>
    <col min="9730" max="9730" width="7.33203125" style="85" customWidth="1"/>
    <col min="9731" max="9731" width="11.44140625" style="85"/>
    <col min="9732" max="9732" width="5.6640625" style="85" customWidth="1"/>
    <col min="9733" max="9733" width="9.5546875" style="85" customWidth="1"/>
    <col min="9734" max="9734" width="14" style="85" customWidth="1"/>
    <col min="9735" max="9735" width="16.33203125" style="85" customWidth="1"/>
    <col min="9736" max="9736" width="15.88671875" style="85" customWidth="1"/>
    <col min="9737" max="9737" width="11.6640625" style="85" customWidth="1"/>
    <col min="9738" max="9738" width="8.33203125" style="85" customWidth="1"/>
    <col min="9739" max="9739" width="16.5546875" style="85" customWidth="1"/>
    <col min="9740" max="9983" width="11.44140625" style="85"/>
    <col min="9984" max="9984" width="22.6640625" style="85" customWidth="1"/>
    <col min="9985" max="9985" width="15.44140625" style="85" customWidth="1"/>
    <col min="9986" max="9986" width="7.33203125" style="85" customWidth="1"/>
    <col min="9987" max="9987" width="11.44140625" style="85"/>
    <col min="9988" max="9988" width="5.6640625" style="85" customWidth="1"/>
    <col min="9989" max="9989" width="9.5546875" style="85" customWidth="1"/>
    <col min="9990" max="9990" width="14" style="85" customWidth="1"/>
    <col min="9991" max="9991" width="16.33203125" style="85" customWidth="1"/>
    <col min="9992" max="9992" width="15.88671875" style="85" customWidth="1"/>
    <col min="9993" max="9993" width="11.6640625" style="85" customWidth="1"/>
    <col min="9994" max="9994" width="8.33203125" style="85" customWidth="1"/>
    <col min="9995" max="9995" width="16.5546875" style="85" customWidth="1"/>
    <col min="9996" max="10239" width="11.44140625" style="85"/>
    <col min="10240" max="10240" width="22.6640625" style="85" customWidth="1"/>
    <col min="10241" max="10241" width="15.44140625" style="85" customWidth="1"/>
    <col min="10242" max="10242" width="7.33203125" style="85" customWidth="1"/>
    <col min="10243" max="10243" width="11.44140625" style="85"/>
    <col min="10244" max="10244" width="5.6640625" style="85" customWidth="1"/>
    <col min="10245" max="10245" width="9.5546875" style="85" customWidth="1"/>
    <col min="10246" max="10246" width="14" style="85" customWidth="1"/>
    <col min="10247" max="10247" width="16.33203125" style="85" customWidth="1"/>
    <col min="10248" max="10248" width="15.88671875" style="85" customWidth="1"/>
    <col min="10249" max="10249" width="11.6640625" style="85" customWidth="1"/>
    <col min="10250" max="10250" width="8.33203125" style="85" customWidth="1"/>
    <col min="10251" max="10251" width="16.5546875" style="85" customWidth="1"/>
    <col min="10252" max="10495" width="11.44140625" style="85"/>
    <col min="10496" max="10496" width="22.6640625" style="85" customWidth="1"/>
    <col min="10497" max="10497" width="15.44140625" style="85" customWidth="1"/>
    <col min="10498" max="10498" width="7.33203125" style="85" customWidth="1"/>
    <col min="10499" max="10499" width="11.44140625" style="85"/>
    <col min="10500" max="10500" width="5.6640625" style="85" customWidth="1"/>
    <col min="10501" max="10501" width="9.5546875" style="85" customWidth="1"/>
    <col min="10502" max="10502" width="14" style="85" customWidth="1"/>
    <col min="10503" max="10503" width="16.33203125" style="85" customWidth="1"/>
    <col min="10504" max="10504" width="15.88671875" style="85" customWidth="1"/>
    <col min="10505" max="10505" width="11.6640625" style="85" customWidth="1"/>
    <col min="10506" max="10506" width="8.33203125" style="85" customWidth="1"/>
    <col min="10507" max="10507" width="16.5546875" style="85" customWidth="1"/>
    <col min="10508" max="10751" width="11.44140625" style="85"/>
    <col min="10752" max="10752" width="22.6640625" style="85" customWidth="1"/>
    <col min="10753" max="10753" width="15.44140625" style="85" customWidth="1"/>
    <col min="10754" max="10754" width="7.33203125" style="85" customWidth="1"/>
    <col min="10755" max="10755" width="11.44140625" style="85"/>
    <col min="10756" max="10756" width="5.6640625" style="85" customWidth="1"/>
    <col min="10757" max="10757" width="9.5546875" style="85" customWidth="1"/>
    <col min="10758" max="10758" width="14" style="85" customWidth="1"/>
    <col min="10759" max="10759" width="16.33203125" style="85" customWidth="1"/>
    <col min="10760" max="10760" width="15.88671875" style="85" customWidth="1"/>
    <col min="10761" max="10761" width="11.6640625" style="85" customWidth="1"/>
    <col min="10762" max="10762" width="8.33203125" style="85" customWidth="1"/>
    <col min="10763" max="10763" width="16.5546875" style="85" customWidth="1"/>
    <col min="10764" max="11007" width="11.44140625" style="85"/>
    <col min="11008" max="11008" width="22.6640625" style="85" customWidth="1"/>
    <col min="11009" max="11009" width="15.44140625" style="85" customWidth="1"/>
    <col min="11010" max="11010" width="7.33203125" style="85" customWidth="1"/>
    <col min="11011" max="11011" width="11.44140625" style="85"/>
    <col min="11012" max="11012" width="5.6640625" style="85" customWidth="1"/>
    <col min="11013" max="11013" width="9.5546875" style="85" customWidth="1"/>
    <col min="11014" max="11014" width="14" style="85" customWidth="1"/>
    <col min="11015" max="11015" width="16.33203125" style="85" customWidth="1"/>
    <col min="11016" max="11016" width="15.88671875" style="85" customWidth="1"/>
    <col min="11017" max="11017" width="11.6640625" style="85" customWidth="1"/>
    <col min="11018" max="11018" width="8.33203125" style="85" customWidth="1"/>
    <col min="11019" max="11019" width="16.5546875" style="85" customWidth="1"/>
    <col min="11020" max="11263" width="11.44140625" style="85"/>
    <col min="11264" max="11264" width="22.6640625" style="85" customWidth="1"/>
    <col min="11265" max="11265" width="15.44140625" style="85" customWidth="1"/>
    <col min="11266" max="11266" width="7.33203125" style="85" customWidth="1"/>
    <col min="11267" max="11267" width="11.44140625" style="85"/>
    <col min="11268" max="11268" width="5.6640625" style="85" customWidth="1"/>
    <col min="11269" max="11269" width="9.5546875" style="85" customWidth="1"/>
    <col min="11270" max="11270" width="14" style="85" customWidth="1"/>
    <col min="11271" max="11271" width="16.33203125" style="85" customWidth="1"/>
    <col min="11272" max="11272" width="15.88671875" style="85" customWidth="1"/>
    <col min="11273" max="11273" width="11.6640625" style="85" customWidth="1"/>
    <col min="11274" max="11274" width="8.33203125" style="85" customWidth="1"/>
    <col min="11275" max="11275" width="16.5546875" style="85" customWidth="1"/>
    <col min="11276" max="11519" width="11.44140625" style="85"/>
    <col min="11520" max="11520" width="22.6640625" style="85" customWidth="1"/>
    <col min="11521" max="11521" width="15.44140625" style="85" customWidth="1"/>
    <col min="11522" max="11522" width="7.33203125" style="85" customWidth="1"/>
    <col min="11523" max="11523" width="11.44140625" style="85"/>
    <col min="11524" max="11524" width="5.6640625" style="85" customWidth="1"/>
    <col min="11525" max="11525" width="9.5546875" style="85" customWidth="1"/>
    <col min="11526" max="11526" width="14" style="85" customWidth="1"/>
    <col min="11527" max="11527" width="16.33203125" style="85" customWidth="1"/>
    <col min="11528" max="11528" width="15.88671875" style="85" customWidth="1"/>
    <col min="11529" max="11529" width="11.6640625" style="85" customWidth="1"/>
    <col min="11530" max="11530" width="8.33203125" style="85" customWidth="1"/>
    <col min="11531" max="11531" width="16.5546875" style="85" customWidth="1"/>
    <col min="11532" max="11775" width="11.44140625" style="85"/>
    <col min="11776" max="11776" width="22.6640625" style="85" customWidth="1"/>
    <col min="11777" max="11777" width="15.44140625" style="85" customWidth="1"/>
    <col min="11778" max="11778" width="7.33203125" style="85" customWidth="1"/>
    <col min="11779" max="11779" width="11.44140625" style="85"/>
    <col min="11780" max="11780" width="5.6640625" style="85" customWidth="1"/>
    <col min="11781" max="11781" width="9.5546875" style="85" customWidth="1"/>
    <col min="11782" max="11782" width="14" style="85" customWidth="1"/>
    <col min="11783" max="11783" width="16.33203125" style="85" customWidth="1"/>
    <col min="11784" max="11784" width="15.88671875" style="85" customWidth="1"/>
    <col min="11785" max="11785" width="11.6640625" style="85" customWidth="1"/>
    <col min="11786" max="11786" width="8.33203125" style="85" customWidth="1"/>
    <col min="11787" max="11787" width="16.5546875" style="85" customWidth="1"/>
    <col min="11788" max="12031" width="11.44140625" style="85"/>
    <col min="12032" max="12032" width="22.6640625" style="85" customWidth="1"/>
    <col min="12033" max="12033" width="15.44140625" style="85" customWidth="1"/>
    <col min="12034" max="12034" width="7.33203125" style="85" customWidth="1"/>
    <col min="12035" max="12035" width="11.44140625" style="85"/>
    <col min="12036" max="12036" width="5.6640625" style="85" customWidth="1"/>
    <col min="12037" max="12037" width="9.5546875" style="85" customWidth="1"/>
    <col min="12038" max="12038" width="14" style="85" customWidth="1"/>
    <col min="12039" max="12039" width="16.33203125" style="85" customWidth="1"/>
    <col min="12040" max="12040" width="15.88671875" style="85" customWidth="1"/>
    <col min="12041" max="12041" width="11.6640625" style="85" customWidth="1"/>
    <col min="12042" max="12042" width="8.33203125" style="85" customWidth="1"/>
    <col min="12043" max="12043" width="16.5546875" style="85" customWidth="1"/>
    <col min="12044" max="12287" width="11.44140625" style="85"/>
    <col min="12288" max="12288" width="22.6640625" style="85" customWidth="1"/>
    <col min="12289" max="12289" width="15.44140625" style="85" customWidth="1"/>
    <col min="12290" max="12290" width="7.33203125" style="85" customWidth="1"/>
    <col min="12291" max="12291" width="11.44140625" style="85"/>
    <col min="12292" max="12292" width="5.6640625" style="85" customWidth="1"/>
    <col min="12293" max="12293" width="9.5546875" style="85" customWidth="1"/>
    <col min="12294" max="12294" width="14" style="85" customWidth="1"/>
    <col min="12295" max="12295" width="16.33203125" style="85" customWidth="1"/>
    <col min="12296" max="12296" width="15.88671875" style="85" customWidth="1"/>
    <col min="12297" max="12297" width="11.6640625" style="85" customWidth="1"/>
    <col min="12298" max="12298" width="8.33203125" style="85" customWidth="1"/>
    <col min="12299" max="12299" width="16.5546875" style="85" customWidth="1"/>
    <col min="12300" max="12543" width="11.44140625" style="85"/>
    <col min="12544" max="12544" width="22.6640625" style="85" customWidth="1"/>
    <col min="12545" max="12545" width="15.44140625" style="85" customWidth="1"/>
    <col min="12546" max="12546" width="7.33203125" style="85" customWidth="1"/>
    <col min="12547" max="12547" width="11.44140625" style="85"/>
    <col min="12548" max="12548" width="5.6640625" style="85" customWidth="1"/>
    <col min="12549" max="12549" width="9.5546875" style="85" customWidth="1"/>
    <col min="12550" max="12550" width="14" style="85" customWidth="1"/>
    <col min="12551" max="12551" width="16.33203125" style="85" customWidth="1"/>
    <col min="12552" max="12552" width="15.88671875" style="85" customWidth="1"/>
    <col min="12553" max="12553" width="11.6640625" style="85" customWidth="1"/>
    <col min="12554" max="12554" width="8.33203125" style="85" customWidth="1"/>
    <col min="12555" max="12555" width="16.5546875" style="85" customWidth="1"/>
    <col min="12556" max="12799" width="11.44140625" style="85"/>
    <col min="12800" max="12800" width="22.6640625" style="85" customWidth="1"/>
    <col min="12801" max="12801" width="15.44140625" style="85" customWidth="1"/>
    <col min="12802" max="12802" width="7.33203125" style="85" customWidth="1"/>
    <col min="12803" max="12803" width="11.44140625" style="85"/>
    <col min="12804" max="12804" width="5.6640625" style="85" customWidth="1"/>
    <col min="12805" max="12805" width="9.5546875" style="85" customWidth="1"/>
    <col min="12806" max="12806" width="14" style="85" customWidth="1"/>
    <col min="12807" max="12807" width="16.33203125" style="85" customWidth="1"/>
    <col min="12808" max="12808" width="15.88671875" style="85" customWidth="1"/>
    <col min="12809" max="12809" width="11.6640625" style="85" customWidth="1"/>
    <col min="12810" max="12810" width="8.33203125" style="85" customWidth="1"/>
    <col min="12811" max="12811" width="16.5546875" style="85" customWidth="1"/>
    <col min="12812" max="13055" width="11.44140625" style="85"/>
    <col min="13056" max="13056" width="22.6640625" style="85" customWidth="1"/>
    <col min="13057" max="13057" width="15.44140625" style="85" customWidth="1"/>
    <col min="13058" max="13058" width="7.33203125" style="85" customWidth="1"/>
    <col min="13059" max="13059" width="11.44140625" style="85"/>
    <col min="13060" max="13060" width="5.6640625" style="85" customWidth="1"/>
    <col min="13061" max="13061" width="9.5546875" style="85" customWidth="1"/>
    <col min="13062" max="13062" width="14" style="85" customWidth="1"/>
    <col min="13063" max="13063" width="16.33203125" style="85" customWidth="1"/>
    <col min="13064" max="13064" width="15.88671875" style="85" customWidth="1"/>
    <col min="13065" max="13065" width="11.6640625" style="85" customWidth="1"/>
    <col min="13066" max="13066" width="8.33203125" style="85" customWidth="1"/>
    <col min="13067" max="13067" width="16.5546875" style="85" customWidth="1"/>
    <col min="13068" max="13311" width="11.44140625" style="85"/>
    <col min="13312" max="13312" width="22.6640625" style="85" customWidth="1"/>
    <col min="13313" max="13313" width="15.44140625" style="85" customWidth="1"/>
    <col min="13314" max="13314" width="7.33203125" style="85" customWidth="1"/>
    <col min="13315" max="13315" width="11.44140625" style="85"/>
    <col min="13316" max="13316" width="5.6640625" style="85" customWidth="1"/>
    <col min="13317" max="13317" width="9.5546875" style="85" customWidth="1"/>
    <col min="13318" max="13318" width="14" style="85" customWidth="1"/>
    <col min="13319" max="13319" width="16.33203125" style="85" customWidth="1"/>
    <col min="13320" max="13320" width="15.88671875" style="85" customWidth="1"/>
    <col min="13321" max="13321" width="11.6640625" style="85" customWidth="1"/>
    <col min="13322" max="13322" width="8.33203125" style="85" customWidth="1"/>
    <col min="13323" max="13323" width="16.5546875" style="85" customWidth="1"/>
    <col min="13324" max="13567" width="11.44140625" style="85"/>
    <col min="13568" max="13568" width="22.6640625" style="85" customWidth="1"/>
    <col min="13569" max="13569" width="15.44140625" style="85" customWidth="1"/>
    <col min="13570" max="13570" width="7.33203125" style="85" customWidth="1"/>
    <col min="13571" max="13571" width="11.44140625" style="85"/>
    <col min="13572" max="13572" width="5.6640625" style="85" customWidth="1"/>
    <col min="13573" max="13573" width="9.5546875" style="85" customWidth="1"/>
    <col min="13574" max="13574" width="14" style="85" customWidth="1"/>
    <col min="13575" max="13575" width="16.33203125" style="85" customWidth="1"/>
    <col min="13576" max="13576" width="15.88671875" style="85" customWidth="1"/>
    <col min="13577" max="13577" width="11.6640625" style="85" customWidth="1"/>
    <col min="13578" max="13578" width="8.33203125" style="85" customWidth="1"/>
    <col min="13579" max="13579" width="16.5546875" style="85" customWidth="1"/>
    <col min="13580" max="13823" width="11.44140625" style="85"/>
    <col min="13824" max="13824" width="22.6640625" style="85" customWidth="1"/>
    <col min="13825" max="13825" width="15.44140625" style="85" customWidth="1"/>
    <col min="13826" max="13826" width="7.33203125" style="85" customWidth="1"/>
    <col min="13827" max="13827" width="11.44140625" style="85"/>
    <col min="13828" max="13828" width="5.6640625" style="85" customWidth="1"/>
    <col min="13829" max="13829" width="9.5546875" style="85" customWidth="1"/>
    <col min="13830" max="13830" width="14" style="85" customWidth="1"/>
    <col min="13831" max="13831" width="16.33203125" style="85" customWidth="1"/>
    <col min="13832" max="13832" width="15.88671875" style="85" customWidth="1"/>
    <col min="13833" max="13833" width="11.6640625" style="85" customWidth="1"/>
    <col min="13834" max="13834" width="8.33203125" style="85" customWidth="1"/>
    <col min="13835" max="13835" width="16.5546875" style="85" customWidth="1"/>
    <col min="13836" max="14079" width="11.44140625" style="85"/>
    <col min="14080" max="14080" width="22.6640625" style="85" customWidth="1"/>
    <col min="14081" max="14081" width="15.44140625" style="85" customWidth="1"/>
    <col min="14082" max="14082" width="7.33203125" style="85" customWidth="1"/>
    <col min="14083" max="14083" width="11.44140625" style="85"/>
    <col min="14084" max="14084" width="5.6640625" style="85" customWidth="1"/>
    <col min="14085" max="14085" width="9.5546875" style="85" customWidth="1"/>
    <col min="14086" max="14086" width="14" style="85" customWidth="1"/>
    <col min="14087" max="14087" width="16.33203125" style="85" customWidth="1"/>
    <col min="14088" max="14088" width="15.88671875" style="85" customWidth="1"/>
    <col min="14089" max="14089" width="11.6640625" style="85" customWidth="1"/>
    <col min="14090" max="14090" width="8.33203125" style="85" customWidth="1"/>
    <col min="14091" max="14091" width="16.5546875" style="85" customWidth="1"/>
    <col min="14092" max="14335" width="11.44140625" style="85"/>
    <col min="14336" max="14336" width="22.6640625" style="85" customWidth="1"/>
    <col min="14337" max="14337" width="15.44140625" style="85" customWidth="1"/>
    <col min="14338" max="14338" width="7.33203125" style="85" customWidth="1"/>
    <col min="14339" max="14339" width="11.44140625" style="85"/>
    <col min="14340" max="14340" width="5.6640625" style="85" customWidth="1"/>
    <col min="14341" max="14341" width="9.5546875" style="85" customWidth="1"/>
    <col min="14342" max="14342" width="14" style="85" customWidth="1"/>
    <col min="14343" max="14343" width="16.33203125" style="85" customWidth="1"/>
    <col min="14344" max="14344" width="15.88671875" style="85" customWidth="1"/>
    <col min="14345" max="14345" width="11.6640625" style="85" customWidth="1"/>
    <col min="14346" max="14346" width="8.33203125" style="85" customWidth="1"/>
    <col min="14347" max="14347" width="16.5546875" style="85" customWidth="1"/>
    <col min="14348" max="14591" width="11.44140625" style="85"/>
    <col min="14592" max="14592" width="22.6640625" style="85" customWidth="1"/>
    <col min="14593" max="14593" width="15.44140625" style="85" customWidth="1"/>
    <col min="14594" max="14594" width="7.33203125" style="85" customWidth="1"/>
    <col min="14595" max="14595" width="11.44140625" style="85"/>
    <col min="14596" max="14596" width="5.6640625" style="85" customWidth="1"/>
    <col min="14597" max="14597" width="9.5546875" style="85" customWidth="1"/>
    <col min="14598" max="14598" width="14" style="85" customWidth="1"/>
    <col min="14599" max="14599" width="16.33203125" style="85" customWidth="1"/>
    <col min="14600" max="14600" width="15.88671875" style="85" customWidth="1"/>
    <col min="14601" max="14601" width="11.6640625" style="85" customWidth="1"/>
    <col min="14602" max="14602" width="8.33203125" style="85" customWidth="1"/>
    <col min="14603" max="14603" width="16.5546875" style="85" customWidth="1"/>
    <col min="14604" max="14847" width="11.44140625" style="85"/>
    <col min="14848" max="14848" width="22.6640625" style="85" customWidth="1"/>
    <col min="14849" max="14849" width="15.44140625" style="85" customWidth="1"/>
    <col min="14850" max="14850" width="7.33203125" style="85" customWidth="1"/>
    <col min="14851" max="14851" width="11.44140625" style="85"/>
    <col min="14852" max="14852" width="5.6640625" style="85" customWidth="1"/>
    <col min="14853" max="14853" width="9.5546875" style="85" customWidth="1"/>
    <col min="14854" max="14854" width="14" style="85" customWidth="1"/>
    <col min="14855" max="14855" width="16.33203125" style="85" customWidth="1"/>
    <col min="14856" max="14856" width="15.88671875" style="85" customWidth="1"/>
    <col min="14857" max="14857" width="11.6640625" style="85" customWidth="1"/>
    <col min="14858" max="14858" width="8.33203125" style="85" customWidth="1"/>
    <col min="14859" max="14859" width="16.5546875" style="85" customWidth="1"/>
    <col min="14860" max="15103" width="11.44140625" style="85"/>
    <col min="15104" max="15104" width="22.6640625" style="85" customWidth="1"/>
    <col min="15105" max="15105" width="15.44140625" style="85" customWidth="1"/>
    <col min="15106" max="15106" width="7.33203125" style="85" customWidth="1"/>
    <col min="15107" max="15107" width="11.44140625" style="85"/>
    <col min="15108" max="15108" width="5.6640625" style="85" customWidth="1"/>
    <col min="15109" max="15109" width="9.5546875" style="85" customWidth="1"/>
    <col min="15110" max="15110" width="14" style="85" customWidth="1"/>
    <col min="15111" max="15111" width="16.33203125" style="85" customWidth="1"/>
    <col min="15112" max="15112" width="15.88671875" style="85" customWidth="1"/>
    <col min="15113" max="15113" width="11.6640625" style="85" customWidth="1"/>
    <col min="15114" max="15114" width="8.33203125" style="85" customWidth="1"/>
    <col min="15115" max="15115" width="16.5546875" style="85" customWidth="1"/>
    <col min="15116" max="15359" width="11.44140625" style="85"/>
    <col min="15360" max="15360" width="22.6640625" style="85" customWidth="1"/>
    <col min="15361" max="15361" width="15.44140625" style="85" customWidth="1"/>
    <col min="15362" max="15362" width="7.33203125" style="85" customWidth="1"/>
    <col min="15363" max="15363" width="11.44140625" style="85"/>
    <col min="15364" max="15364" width="5.6640625" style="85" customWidth="1"/>
    <col min="15365" max="15365" width="9.5546875" style="85" customWidth="1"/>
    <col min="15366" max="15366" width="14" style="85" customWidth="1"/>
    <col min="15367" max="15367" width="16.33203125" style="85" customWidth="1"/>
    <col min="15368" max="15368" width="15.88671875" style="85" customWidth="1"/>
    <col min="15369" max="15369" width="11.6640625" style="85" customWidth="1"/>
    <col min="15370" max="15370" width="8.33203125" style="85" customWidth="1"/>
    <col min="15371" max="15371" width="16.5546875" style="85" customWidth="1"/>
    <col min="15372" max="15615" width="11.44140625" style="85"/>
    <col min="15616" max="15616" width="22.6640625" style="85" customWidth="1"/>
    <col min="15617" max="15617" width="15.44140625" style="85" customWidth="1"/>
    <col min="15618" max="15618" width="7.33203125" style="85" customWidth="1"/>
    <col min="15619" max="15619" width="11.44140625" style="85"/>
    <col min="15620" max="15620" width="5.6640625" style="85" customWidth="1"/>
    <col min="15621" max="15621" width="9.5546875" style="85" customWidth="1"/>
    <col min="15622" max="15622" width="14" style="85" customWidth="1"/>
    <col min="15623" max="15623" width="16.33203125" style="85" customWidth="1"/>
    <col min="15624" max="15624" width="15.88671875" style="85" customWidth="1"/>
    <col min="15625" max="15625" width="11.6640625" style="85" customWidth="1"/>
    <col min="15626" max="15626" width="8.33203125" style="85" customWidth="1"/>
    <col min="15627" max="15627" width="16.5546875" style="85" customWidth="1"/>
    <col min="15628" max="15871" width="11.44140625" style="85"/>
    <col min="15872" max="15872" width="22.6640625" style="85" customWidth="1"/>
    <col min="15873" max="15873" width="15.44140625" style="85" customWidth="1"/>
    <col min="15874" max="15874" width="7.33203125" style="85" customWidth="1"/>
    <col min="15875" max="15875" width="11.44140625" style="85"/>
    <col min="15876" max="15876" width="5.6640625" style="85" customWidth="1"/>
    <col min="15877" max="15877" width="9.5546875" style="85" customWidth="1"/>
    <col min="15878" max="15878" width="14" style="85" customWidth="1"/>
    <col min="15879" max="15879" width="16.33203125" style="85" customWidth="1"/>
    <col min="15880" max="15880" width="15.88671875" style="85" customWidth="1"/>
    <col min="15881" max="15881" width="11.6640625" style="85" customWidth="1"/>
    <col min="15882" max="15882" width="8.33203125" style="85" customWidth="1"/>
    <col min="15883" max="15883" width="16.5546875" style="85" customWidth="1"/>
    <col min="15884" max="16127" width="11.44140625" style="85"/>
    <col min="16128" max="16128" width="22.6640625" style="85" customWidth="1"/>
    <col min="16129" max="16129" width="15.44140625" style="85" customWidth="1"/>
    <col min="16130" max="16130" width="7.33203125" style="85" customWidth="1"/>
    <col min="16131" max="16131" width="11.44140625" style="85"/>
    <col min="16132" max="16132" width="5.6640625" style="85" customWidth="1"/>
    <col min="16133" max="16133" width="9.5546875" style="85" customWidth="1"/>
    <col min="16134" max="16134" width="14" style="85" customWidth="1"/>
    <col min="16135" max="16135" width="16.33203125" style="85" customWidth="1"/>
    <col min="16136" max="16136" width="15.88671875" style="85" customWidth="1"/>
    <col min="16137" max="16137" width="11.6640625" style="85" customWidth="1"/>
    <col min="16138" max="16138" width="8.33203125" style="85" customWidth="1"/>
    <col min="16139" max="16139" width="16.5546875" style="85" customWidth="1"/>
    <col min="16140" max="16384" width="11.44140625" style="85"/>
  </cols>
  <sheetData>
    <row r="1" spans="1:12" s="45" customFormat="1">
      <c r="A1" s="506"/>
      <c r="B1" s="509"/>
      <c r="C1" s="510"/>
      <c r="D1" s="510"/>
      <c r="E1" s="510"/>
      <c r="F1" s="510"/>
      <c r="G1" s="510"/>
      <c r="H1" s="511"/>
      <c r="I1" s="512" t="s">
        <v>26</v>
      </c>
      <c r="J1" s="514" t="s">
        <v>27</v>
      </c>
      <c r="K1" s="515"/>
      <c r="L1" s="516"/>
    </row>
    <row r="2" spans="1:12" s="45" customFormat="1">
      <c r="A2" s="507"/>
      <c r="B2" s="520" t="s">
        <v>140</v>
      </c>
      <c r="C2" s="521"/>
      <c r="D2" s="521"/>
      <c r="E2" s="521"/>
      <c r="F2" s="521"/>
      <c r="G2" s="521"/>
      <c r="H2" s="522"/>
      <c r="I2" s="513"/>
      <c r="J2" s="517"/>
      <c r="K2" s="518"/>
      <c r="L2" s="519"/>
    </row>
    <row r="3" spans="1:12" s="45" customFormat="1">
      <c r="A3" s="507"/>
      <c r="B3" s="523" t="s">
        <v>144</v>
      </c>
      <c r="C3" s="524"/>
      <c r="D3" s="524"/>
      <c r="E3" s="524"/>
      <c r="F3" s="524"/>
      <c r="G3" s="524"/>
      <c r="H3" s="525"/>
      <c r="I3" s="527" t="s">
        <v>28</v>
      </c>
      <c r="J3" s="529">
        <v>1</v>
      </c>
      <c r="K3" s="530"/>
      <c r="L3" s="531"/>
    </row>
    <row r="4" spans="1:12" s="45" customFormat="1">
      <c r="A4" s="507"/>
      <c r="B4" s="523" t="s">
        <v>29</v>
      </c>
      <c r="C4" s="524"/>
      <c r="D4" s="524"/>
      <c r="E4" s="524"/>
      <c r="F4" s="524"/>
      <c r="G4" s="524"/>
      <c r="H4" s="525"/>
      <c r="I4" s="528"/>
      <c r="J4" s="532"/>
      <c r="K4" s="533"/>
      <c r="L4" s="534"/>
    </row>
    <row r="5" spans="1:12" s="45" customFormat="1">
      <c r="A5" s="507"/>
      <c r="B5" s="540" t="s">
        <v>30</v>
      </c>
      <c r="C5" s="541"/>
      <c r="D5" s="541"/>
      <c r="E5" s="541"/>
      <c r="F5" s="541"/>
      <c r="G5" s="541"/>
      <c r="H5" s="542"/>
      <c r="I5" s="527" t="s">
        <v>31</v>
      </c>
      <c r="J5" s="544"/>
      <c r="K5" s="544" t="s">
        <v>32</v>
      </c>
      <c r="L5" s="546"/>
    </row>
    <row r="6" spans="1:12" s="45" customFormat="1" ht="13.5" customHeight="1" thickBot="1">
      <c r="A6" s="508"/>
      <c r="B6" s="500"/>
      <c r="C6" s="501"/>
      <c r="D6" s="501"/>
      <c r="E6" s="501"/>
      <c r="F6" s="501"/>
      <c r="G6" s="501"/>
      <c r="H6" s="502"/>
      <c r="I6" s="543"/>
      <c r="J6" s="545"/>
      <c r="K6" s="545"/>
      <c r="L6" s="547"/>
    </row>
    <row r="7" spans="1:12" s="50" customFormat="1" ht="8.4" thickBot="1">
      <c r="A7" s="46"/>
      <c r="B7" s="47"/>
      <c r="C7" s="47"/>
      <c r="D7" s="47"/>
      <c r="E7" s="47"/>
      <c r="F7" s="47"/>
      <c r="G7" s="47"/>
      <c r="H7" s="47"/>
      <c r="I7" s="47"/>
      <c r="J7" s="48"/>
      <c r="K7" s="48"/>
      <c r="L7" s="49"/>
    </row>
    <row r="8" spans="1:12" s="45" customFormat="1" ht="21.9" customHeight="1">
      <c r="A8" s="51"/>
      <c r="B8" s="52"/>
      <c r="C8" s="52"/>
      <c r="D8" s="52"/>
      <c r="E8" s="52"/>
      <c r="F8" s="53"/>
      <c r="G8" s="52"/>
      <c r="H8" s="52"/>
      <c r="I8" s="54" t="s">
        <v>33</v>
      </c>
      <c r="J8" s="55"/>
      <c r="K8" s="55"/>
      <c r="L8" s="56"/>
    </row>
    <row r="9" spans="1:12" s="63" customFormat="1" ht="10.199999999999999">
      <c r="A9" s="57"/>
      <c r="B9" s="58"/>
      <c r="C9" s="58"/>
      <c r="D9" s="58"/>
      <c r="E9" s="58"/>
      <c r="F9" s="59"/>
      <c r="G9" s="58"/>
      <c r="H9" s="58"/>
      <c r="I9" s="60"/>
      <c r="J9" s="61" t="s">
        <v>34</v>
      </c>
      <c r="K9" s="61" t="s">
        <v>35</v>
      </c>
      <c r="L9" s="62" t="s">
        <v>36</v>
      </c>
    </row>
    <row r="10" spans="1:12" s="45" customFormat="1" ht="27.75" customHeight="1">
      <c r="A10" s="503" t="s">
        <v>37</v>
      </c>
      <c r="B10" s="504"/>
      <c r="C10" s="504"/>
      <c r="D10" s="504"/>
      <c r="E10" s="64"/>
      <c r="G10" s="505" t="s">
        <v>38</v>
      </c>
      <c r="H10" s="505"/>
      <c r="I10" s="65"/>
      <c r="J10" s="66"/>
      <c r="K10" s="66"/>
      <c r="L10" s="67"/>
    </row>
    <row r="11" spans="1:12" s="45" customFormat="1" ht="24" customHeight="1">
      <c r="A11" s="68" t="s">
        <v>39</v>
      </c>
      <c r="B11" s="69" t="s">
        <v>40</v>
      </c>
      <c r="C11" s="535"/>
      <c r="D11" s="535"/>
      <c r="E11" s="70"/>
      <c r="F11" s="71"/>
      <c r="H11" s="72" t="s">
        <v>41</v>
      </c>
      <c r="I11" s="69" t="s">
        <v>25</v>
      </c>
      <c r="J11" s="265"/>
      <c r="K11" s="265"/>
      <c r="L11" s="73"/>
    </row>
    <row r="12" spans="1:12" s="45" customFormat="1" ht="13.8" thickBot="1">
      <c r="A12" s="74"/>
      <c r="B12" s="75"/>
      <c r="C12" s="266"/>
      <c r="D12" s="266"/>
      <c r="E12" s="266"/>
      <c r="F12" s="75"/>
      <c r="G12" s="266"/>
      <c r="H12" s="75"/>
      <c r="I12" s="266"/>
      <c r="J12" s="536"/>
      <c r="K12" s="536"/>
      <c r="L12" s="537"/>
    </row>
    <row r="13" spans="1:12" s="45" customFormat="1">
      <c r="A13" s="76"/>
      <c r="B13" s="77"/>
      <c r="C13" s="77"/>
      <c r="D13" s="77"/>
      <c r="E13" s="77"/>
      <c r="F13" s="77"/>
      <c r="G13" s="77"/>
      <c r="H13" s="77"/>
      <c r="I13" s="77"/>
      <c r="J13" s="77"/>
      <c r="K13" s="77"/>
      <c r="L13" s="78"/>
    </row>
    <row r="14" spans="1:12">
      <c r="A14" s="79" t="s">
        <v>42</v>
      </c>
      <c r="B14" s="80"/>
      <c r="C14" s="81" t="s">
        <v>32</v>
      </c>
      <c r="D14" s="82"/>
      <c r="E14" s="45"/>
      <c r="F14" s="83"/>
      <c r="G14" s="83"/>
      <c r="H14" s="83"/>
      <c r="I14" s="83"/>
      <c r="J14" s="83"/>
      <c r="K14" s="83"/>
      <c r="L14" s="84"/>
    </row>
    <row r="15" spans="1:12" ht="33.75" customHeight="1">
      <c r="A15" s="86" t="s">
        <v>43</v>
      </c>
      <c r="B15" s="538" t="s">
        <v>169</v>
      </c>
      <c r="C15" s="538"/>
      <c r="D15" s="538"/>
      <c r="E15" s="538"/>
      <c r="F15" s="538"/>
      <c r="G15" s="538"/>
      <c r="H15" s="538"/>
      <c r="I15" s="538"/>
      <c r="J15" s="538"/>
      <c r="K15" s="538"/>
      <c r="L15" s="539"/>
    </row>
    <row r="16" spans="1:12" ht="18" customHeight="1">
      <c r="A16" s="86"/>
      <c r="B16" s="87"/>
      <c r="C16" s="88"/>
      <c r="D16" s="88"/>
      <c r="E16" s="88"/>
      <c r="F16" s="88"/>
      <c r="G16" s="88"/>
      <c r="H16" s="88"/>
      <c r="I16" s="88"/>
      <c r="J16" s="88"/>
      <c r="K16" s="88"/>
      <c r="L16" s="84"/>
    </row>
    <row r="17" spans="1:13" ht="6" customHeight="1">
      <c r="A17" s="86"/>
      <c r="B17" s="89"/>
      <c r="C17" s="90"/>
      <c r="D17" s="90"/>
      <c r="E17" s="90"/>
      <c r="F17" s="90"/>
      <c r="G17" s="90"/>
      <c r="H17" s="90"/>
      <c r="I17" s="90"/>
      <c r="J17" s="90"/>
      <c r="K17" s="90"/>
      <c r="L17" s="91"/>
    </row>
    <row r="18" spans="1:13" ht="18" customHeight="1">
      <c r="A18" s="86" t="s">
        <v>44</v>
      </c>
      <c r="B18" s="92"/>
      <c r="C18" s="267"/>
      <c r="D18" s="267"/>
      <c r="E18" s="267"/>
      <c r="F18" s="267"/>
      <c r="G18" s="93"/>
      <c r="H18" s="81" t="s">
        <v>45</v>
      </c>
      <c r="I18" s="526"/>
      <c r="J18" s="526"/>
      <c r="K18" s="267"/>
      <c r="L18" s="94"/>
    </row>
    <row r="19" spans="1:13" ht="4.5" customHeight="1">
      <c r="A19" s="86"/>
      <c r="B19" s="89"/>
      <c r="C19" s="90"/>
      <c r="D19" s="90"/>
      <c r="E19" s="90"/>
      <c r="F19" s="90"/>
      <c r="G19" s="90"/>
      <c r="H19" s="90"/>
      <c r="I19" s="90"/>
      <c r="J19" s="90"/>
      <c r="K19" s="90"/>
      <c r="L19" s="91"/>
    </row>
    <row r="20" spans="1:13" ht="18.75" customHeight="1">
      <c r="A20" s="86" t="s">
        <v>46</v>
      </c>
      <c r="B20" s="92"/>
      <c r="C20" s="265"/>
      <c r="D20" s="265"/>
      <c r="E20" s="265"/>
      <c r="F20" s="265"/>
      <c r="G20" s="265"/>
      <c r="H20" s="265"/>
      <c r="I20" s="265"/>
      <c r="J20" s="265"/>
      <c r="K20" s="265"/>
      <c r="L20" s="95"/>
    </row>
    <row r="21" spans="1:13" ht="3.75" customHeight="1">
      <c r="A21" s="86"/>
      <c r="B21" s="89"/>
      <c r="C21" s="70"/>
      <c r="D21" s="70"/>
      <c r="E21" s="70"/>
      <c r="F21" s="70"/>
      <c r="G21" s="70"/>
      <c r="H21" s="70"/>
      <c r="I21" s="70"/>
      <c r="J21" s="70"/>
      <c r="K21" s="70"/>
      <c r="L21" s="73"/>
    </row>
    <row r="22" spans="1:13" ht="18" customHeight="1">
      <c r="A22" s="86" t="s">
        <v>47</v>
      </c>
      <c r="B22" s="92"/>
      <c r="C22" s="265"/>
      <c r="D22" s="265"/>
      <c r="E22" s="265"/>
      <c r="F22" s="265"/>
      <c r="G22" s="265"/>
      <c r="H22" s="265"/>
      <c r="I22" s="268" t="s">
        <v>48</v>
      </c>
      <c r="J22" s="96"/>
      <c r="K22" s="268" t="s">
        <v>32</v>
      </c>
      <c r="L22" s="97"/>
    </row>
    <row r="23" spans="1:13" ht="3.75" customHeight="1">
      <c r="A23" s="86"/>
      <c r="B23" s="89"/>
      <c r="C23" s="70"/>
      <c r="D23" s="70"/>
      <c r="E23" s="70"/>
      <c r="F23" s="70"/>
      <c r="G23" s="70"/>
      <c r="H23" s="70"/>
      <c r="I23" s="70"/>
      <c r="J23" s="70"/>
      <c r="K23" s="70"/>
      <c r="L23" s="73"/>
    </row>
    <row r="24" spans="1:13" ht="19.5" customHeight="1">
      <c r="A24" s="86" t="s">
        <v>49</v>
      </c>
      <c r="B24" s="89"/>
      <c r="C24" s="70"/>
      <c r="D24" s="70"/>
      <c r="E24" s="98"/>
      <c r="F24" s="93"/>
      <c r="G24" s="265"/>
      <c r="H24" s="265"/>
      <c r="I24" s="45"/>
      <c r="J24" s="70"/>
      <c r="K24" s="70"/>
      <c r="L24" s="73"/>
    </row>
    <row r="25" spans="1:13" s="104" customFormat="1" ht="10.199999999999999">
      <c r="A25" s="99"/>
      <c r="B25" s="100"/>
      <c r="C25" s="101"/>
      <c r="D25" s="101"/>
      <c r="E25" s="548" t="s">
        <v>34</v>
      </c>
      <c r="F25" s="548"/>
      <c r="G25" s="101" t="s">
        <v>35</v>
      </c>
      <c r="H25" s="101" t="s">
        <v>36</v>
      </c>
      <c r="I25" s="102"/>
      <c r="J25" s="101"/>
      <c r="K25" s="101"/>
      <c r="L25" s="103"/>
    </row>
    <row r="26" spans="1:13" ht="12.75" customHeight="1">
      <c r="A26" s="105"/>
      <c r="B26" s="83"/>
      <c r="C26" s="83"/>
      <c r="D26" s="83"/>
      <c r="E26" s="83"/>
      <c r="F26" s="83"/>
      <c r="G26" s="83"/>
      <c r="H26" s="83"/>
      <c r="I26" s="83"/>
      <c r="J26" s="83"/>
      <c r="K26" s="83"/>
      <c r="L26" s="84"/>
    </row>
    <row r="27" spans="1:13" ht="13.8">
      <c r="A27" s="556" t="s">
        <v>50</v>
      </c>
      <c r="B27" s="557"/>
      <c r="C27" s="557"/>
      <c r="D27" s="557"/>
      <c r="E27" s="557"/>
      <c r="F27" s="557"/>
      <c r="G27" s="557"/>
      <c r="H27" s="557"/>
      <c r="I27" s="557"/>
      <c r="J27" s="557"/>
      <c r="K27" s="557"/>
      <c r="L27" s="558"/>
    </row>
    <row r="28" spans="1:13" ht="13.8" thickBot="1">
      <c r="A28" s="106"/>
      <c r="B28" s="107"/>
      <c r="C28" s="107"/>
      <c r="D28" s="107"/>
      <c r="E28" s="107"/>
      <c r="F28" s="107"/>
      <c r="G28" s="107"/>
      <c r="H28" s="107"/>
      <c r="I28" s="107"/>
      <c r="J28" s="107"/>
      <c r="K28" s="107"/>
      <c r="L28" s="108"/>
    </row>
    <row r="29" spans="1:13" ht="26.4">
      <c r="A29" s="109" t="s">
        <v>51</v>
      </c>
      <c r="B29" s="549" t="s">
        <v>52</v>
      </c>
      <c r="C29" s="550"/>
      <c r="D29" s="550"/>
      <c r="E29" s="550"/>
      <c r="F29" s="550"/>
      <c r="G29" s="550"/>
      <c r="H29" s="551"/>
      <c r="I29" s="262" t="s">
        <v>53</v>
      </c>
      <c r="J29" s="552" t="s">
        <v>54</v>
      </c>
      <c r="K29" s="553"/>
      <c r="L29" s="109" t="s">
        <v>4</v>
      </c>
    </row>
    <row r="30" spans="1:13" ht="13.8" thickBot="1">
      <c r="A30" s="229">
        <v>330.1</v>
      </c>
      <c r="B30" s="230" t="s">
        <v>113</v>
      </c>
      <c r="C30" s="231"/>
      <c r="D30" s="231"/>
      <c r="E30" s="231"/>
      <c r="F30" s="231"/>
      <c r="G30" s="231"/>
      <c r="H30" s="231"/>
      <c r="I30" s="273"/>
      <c r="J30" s="609" t="s">
        <v>9</v>
      </c>
      <c r="K30" s="610"/>
      <c r="L30" s="228"/>
      <c r="M30" s="119"/>
    </row>
    <row r="31" spans="1:13">
      <c r="A31" s="106"/>
      <c r="B31" s="107"/>
      <c r="C31" s="107"/>
      <c r="D31" s="107"/>
      <c r="E31" s="107"/>
      <c r="F31" s="107"/>
      <c r="G31" s="107"/>
      <c r="H31" s="107"/>
      <c r="I31" s="107"/>
      <c r="J31" s="107"/>
      <c r="K31" s="107"/>
      <c r="L31" s="108"/>
    </row>
    <row r="32" spans="1:13">
      <c r="A32" s="114" t="s">
        <v>56</v>
      </c>
      <c r="B32" s="115"/>
      <c r="C32" s="115"/>
      <c r="D32" s="115"/>
      <c r="E32" s="115"/>
      <c r="F32" s="115"/>
      <c r="G32" s="115"/>
      <c r="H32" s="115"/>
      <c r="I32" s="115"/>
      <c r="J32" s="115"/>
      <c r="K32" s="115"/>
      <c r="L32" s="116"/>
    </row>
    <row r="33" spans="1:12" s="119" customFormat="1" ht="3.75" customHeight="1" thickBot="1">
      <c r="A33" s="117"/>
      <c r="B33" s="107"/>
      <c r="C33" s="107"/>
      <c r="D33" s="107"/>
      <c r="E33" s="107"/>
      <c r="F33" s="107"/>
      <c r="G33" s="118"/>
      <c r="H33" s="118"/>
      <c r="I33" s="107"/>
      <c r="J33" s="107"/>
      <c r="K33" s="107"/>
      <c r="L33" s="108"/>
    </row>
    <row r="34" spans="1:12" s="122" customFormat="1" ht="12">
      <c r="A34" s="559" t="s">
        <v>52</v>
      </c>
      <c r="B34" s="560"/>
      <c r="C34" s="560"/>
      <c r="D34" s="560"/>
      <c r="E34" s="560"/>
      <c r="F34" s="561"/>
      <c r="G34" s="562" t="s">
        <v>57</v>
      </c>
      <c r="H34" s="563"/>
      <c r="I34" s="120" t="s">
        <v>58</v>
      </c>
      <c r="J34" s="564" t="s">
        <v>59</v>
      </c>
      <c r="K34" s="561"/>
      <c r="L34" s="121" t="s">
        <v>60</v>
      </c>
    </row>
    <row r="35" spans="1:12" s="122" customFormat="1" ht="12" customHeight="1">
      <c r="A35" s="611" t="s">
        <v>106</v>
      </c>
      <c r="B35" s="612"/>
      <c r="C35" s="612"/>
      <c r="D35" s="566"/>
      <c r="E35" s="566"/>
      <c r="F35" s="567"/>
      <c r="G35" s="568"/>
      <c r="H35" s="569"/>
      <c r="I35" s="123">
        <f>124855.11*1.0562</f>
        <v>131871.96718199999</v>
      </c>
      <c r="J35" s="613">
        <v>45</v>
      </c>
      <c r="K35" s="614"/>
      <c r="L35" s="124">
        <f>+I35/J35</f>
        <v>2930.4881596</v>
      </c>
    </row>
    <row r="36" spans="1:12" s="122" customFormat="1" ht="12" customHeight="1">
      <c r="A36" s="627" t="s">
        <v>107</v>
      </c>
      <c r="B36" s="628"/>
      <c r="C36" s="628"/>
      <c r="D36" s="258"/>
      <c r="E36" s="258"/>
      <c r="F36" s="259"/>
      <c r="G36" s="260"/>
      <c r="H36" s="261"/>
      <c r="I36" s="123">
        <f>83236*1.0562</f>
        <v>87913.863200000007</v>
      </c>
      <c r="J36" s="613">
        <v>45</v>
      </c>
      <c r="K36" s="614"/>
      <c r="L36" s="124">
        <f t="shared" ref="L36:L37" si="0">+I36/J36</f>
        <v>1953.6414044444446</v>
      </c>
    </row>
    <row r="37" spans="1:12" s="122" customFormat="1" ht="12" customHeight="1">
      <c r="A37" s="627" t="s">
        <v>153</v>
      </c>
      <c r="B37" s="628"/>
      <c r="C37" s="628"/>
      <c r="D37" s="258"/>
      <c r="E37" s="258"/>
      <c r="F37" s="259"/>
      <c r="G37" s="260"/>
      <c r="H37" s="261"/>
      <c r="I37" s="123">
        <f>156068.89*1.0562</f>
        <v>164839.96161800003</v>
      </c>
      <c r="J37" s="613">
        <v>45</v>
      </c>
      <c r="K37" s="614"/>
      <c r="L37" s="124">
        <f t="shared" si="0"/>
        <v>3663.1102581777786</v>
      </c>
    </row>
    <row r="38" spans="1:12" s="122" customFormat="1" ht="12.75" customHeight="1">
      <c r="A38" s="611" t="s">
        <v>109</v>
      </c>
      <c r="B38" s="612"/>
      <c r="C38" s="612"/>
      <c r="D38" s="572"/>
      <c r="E38" s="572"/>
      <c r="F38" s="573"/>
      <c r="G38" s="615"/>
      <c r="H38" s="615"/>
      <c r="I38" s="123"/>
      <c r="J38" s="616"/>
      <c r="K38" s="617"/>
      <c r="L38" s="124">
        <f>0.1*L76</f>
        <v>70.854762256499995</v>
      </c>
    </row>
    <row r="39" spans="1:12" s="122" customFormat="1" ht="12" thickBot="1">
      <c r="A39" s="565"/>
      <c r="B39" s="566"/>
      <c r="C39" s="566"/>
      <c r="D39" s="618"/>
      <c r="E39" s="618"/>
      <c r="F39" s="619"/>
      <c r="G39" s="220"/>
      <c r="H39" s="220"/>
      <c r="I39" s="221"/>
      <c r="J39" s="620"/>
      <c r="K39" s="621"/>
      <c r="L39" s="175"/>
    </row>
    <row r="40" spans="1:12" s="122" customFormat="1" ht="12.6" thickBot="1">
      <c r="A40" s="580" t="s">
        <v>65</v>
      </c>
      <c r="B40" s="581"/>
      <c r="C40" s="581"/>
      <c r="D40" s="581"/>
      <c r="E40" s="581"/>
      <c r="F40" s="581"/>
      <c r="G40" s="581"/>
      <c r="H40" s="581"/>
      <c r="I40" s="581"/>
      <c r="J40" s="582"/>
      <c r="K40" s="583"/>
      <c r="L40" s="140">
        <f>SUM(L35:L39)</f>
        <v>8618.094584478722</v>
      </c>
    </row>
    <row r="41" spans="1:12" s="122" customFormat="1" ht="12">
      <c r="A41" s="141"/>
      <c r="B41" s="142"/>
      <c r="C41" s="142"/>
      <c r="D41" s="142"/>
      <c r="E41" s="142"/>
      <c r="F41" s="142"/>
      <c r="G41" s="142"/>
      <c r="H41" s="142"/>
      <c r="I41" s="142"/>
      <c r="J41" s="142"/>
      <c r="K41" s="142"/>
      <c r="L41" s="143"/>
    </row>
    <row r="42" spans="1:12">
      <c r="A42" s="144" t="s">
        <v>66</v>
      </c>
      <c r="B42" s="145"/>
      <c r="C42" s="145"/>
      <c r="D42" s="145"/>
      <c r="E42" s="145"/>
      <c r="F42" s="145"/>
      <c r="G42" s="145"/>
      <c r="H42" s="145"/>
      <c r="I42" s="145"/>
      <c r="J42" s="145"/>
      <c r="K42" s="145"/>
      <c r="L42" s="146"/>
    </row>
    <row r="43" spans="1:12" s="122" customFormat="1" ht="3.75" customHeight="1" thickBot="1">
      <c r="A43" s="147"/>
      <c r="B43" s="148"/>
      <c r="C43" s="148"/>
      <c r="D43" s="148"/>
      <c r="E43" s="148"/>
      <c r="F43" s="148"/>
      <c r="G43" s="148"/>
      <c r="H43" s="142"/>
      <c r="I43" s="142"/>
      <c r="J43" s="142"/>
      <c r="K43" s="142"/>
      <c r="L43" s="143"/>
    </row>
    <row r="44" spans="1:12" s="122" customFormat="1" ht="12">
      <c r="A44" s="559" t="s">
        <v>52</v>
      </c>
      <c r="B44" s="560"/>
      <c r="C44" s="560"/>
      <c r="D44" s="560"/>
      <c r="E44" s="560"/>
      <c r="F44" s="560"/>
      <c r="G44" s="561"/>
      <c r="H44" s="255" t="s">
        <v>54</v>
      </c>
      <c r="I44" s="120" t="s">
        <v>4</v>
      </c>
      <c r="J44" s="564" t="s">
        <v>67</v>
      </c>
      <c r="K44" s="561"/>
      <c r="L44" s="121" t="s">
        <v>60</v>
      </c>
    </row>
    <row r="45" spans="1:12" s="122" customFormat="1" ht="12">
      <c r="A45" s="274" t="s">
        <v>154</v>
      </c>
      <c r="B45" s="222"/>
      <c r="C45" s="222"/>
      <c r="D45" s="223"/>
      <c r="E45" s="224"/>
      <c r="F45" s="224"/>
      <c r="G45" s="264"/>
      <c r="H45" s="277" t="s">
        <v>69</v>
      </c>
      <c r="I45" s="232">
        <v>1.3</v>
      </c>
      <c r="J45" s="622">
        <f>73260.23*1.0562</f>
        <v>77377.454925999991</v>
      </c>
      <c r="K45" s="623">
        <v>0</v>
      </c>
      <c r="L45" s="124">
        <f>+I45*J45</f>
        <v>100590.6914038</v>
      </c>
    </row>
    <row r="46" spans="1:12" s="122" customFormat="1" ht="11.4">
      <c r="A46" s="236" t="s">
        <v>110</v>
      </c>
      <c r="B46" s="150"/>
      <c r="C46" s="150"/>
      <c r="D46" s="150"/>
      <c r="E46" s="150"/>
      <c r="F46" s="150"/>
      <c r="G46" s="151"/>
      <c r="H46" s="277" t="s">
        <v>111</v>
      </c>
      <c r="I46" s="232">
        <v>24</v>
      </c>
      <c r="J46" s="622">
        <f>78.34*1.0562</f>
        <v>82.742708000000007</v>
      </c>
      <c r="K46" s="623">
        <v>0</v>
      </c>
      <c r="L46" s="124">
        <f>+I46*J46</f>
        <v>1985.8249920000003</v>
      </c>
    </row>
    <row r="47" spans="1:12" s="122" customFormat="1" ht="11.4">
      <c r="A47" s="236"/>
      <c r="B47" s="155"/>
      <c r="C47" s="155"/>
      <c r="D47" s="155"/>
      <c r="E47" s="155"/>
      <c r="F47" s="150"/>
      <c r="G47" s="156"/>
      <c r="H47" s="277"/>
      <c r="I47" s="232"/>
      <c r="J47" s="271"/>
      <c r="K47" s="272"/>
      <c r="L47" s="124"/>
    </row>
    <row r="48" spans="1:12" s="122" customFormat="1" ht="11.4">
      <c r="A48" s="236"/>
      <c r="B48" s="155"/>
      <c r="C48" s="155"/>
      <c r="D48" s="155"/>
      <c r="E48" s="155"/>
      <c r="F48" s="150"/>
      <c r="G48" s="156"/>
      <c r="H48" s="277"/>
      <c r="I48" s="232"/>
      <c r="J48" s="271"/>
      <c r="K48" s="272"/>
      <c r="L48" s="124"/>
    </row>
    <row r="49" spans="1:12" s="122" customFormat="1" ht="11.4">
      <c r="A49" s="236"/>
      <c r="B49" s="155"/>
      <c r="C49" s="155"/>
      <c r="D49" s="155"/>
      <c r="E49" s="155"/>
      <c r="F49" s="150"/>
      <c r="G49" s="156"/>
      <c r="H49" s="277"/>
      <c r="I49" s="232"/>
      <c r="J49" s="271"/>
      <c r="K49" s="272"/>
      <c r="L49" s="124"/>
    </row>
    <row r="50" spans="1:12" s="122" customFormat="1" ht="11.4">
      <c r="A50" s="236"/>
      <c r="B50" s="155"/>
      <c r="C50" s="155"/>
      <c r="D50" s="155"/>
      <c r="E50" s="155"/>
      <c r="F50" s="150"/>
      <c r="G50" s="156"/>
      <c r="H50" s="277"/>
      <c r="I50" s="232"/>
      <c r="J50" s="271"/>
      <c r="K50" s="272"/>
      <c r="L50" s="124"/>
    </row>
    <row r="51" spans="1:12" s="122" customFormat="1" ht="11.4">
      <c r="A51" s="236"/>
      <c r="B51" s="155"/>
      <c r="C51" s="155"/>
      <c r="D51" s="155"/>
      <c r="E51" s="155"/>
      <c r="F51" s="150"/>
      <c r="G51" s="156"/>
      <c r="H51" s="277"/>
      <c r="I51" s="232"/>
      <c r="J51" s="271"/>
      <c r="K51" s="272"/>
      <c r="L51" s="124"/>
    </row>
    <row r="52" spans="1:12" s="122" customFormat="1" ht="11.4">
      <c r="A52" s="236"/>
      <c r="B52" s="155"/>
      <c r="C52" s="155"/>
      <c r="D52" s="155"/>
      <c r="E52" s="155"/>
      <c r="F52" s="150"/>
      <c r="G52" s="156"/>
      <c r="H52" s="277"/>
      <c r="I52" s="232"/>
      <c r="J52" s="271"/>
      <c r="K52" s="272"/>
      <c r="L52" s="124"/>
    </row>
    <row r="53" spans="1:12" s="122" customFormat="1" ht="11.4">
      <c r="A53" s="236"/>
      <c r="B53" s="155"/>
      <c r="C53" s="155"/>
      <c r="D53" s="155"/>
      <c r="E53" s="155"/>
      <c r="F53" s="150"/>
      <c r="G53" s="156"/>
      <c r="H53" s="277"/>
      <c r="I53" s="232"/>
      <c r="J53" s="271"/>
      <c r="K53" s="272"/>
      <c r="L53" s="124"/>
    </row>
    <row r="54" spans="1:12" s="122" customFormat="1" ht="11.4">
      <c r="A54" s="236"/>
      <c r="B54" s="155"/>
      <c r="C54" s="155"/>
      <c r="D54" s="155"/>
      <c r="E54" s="155"/>
      <c r="F54" s="150"/>
      <c r="G54" s="156"/>
      <c r="H54" s="277"/>
      <c r="I54" s="232"/>
      <c r="J54" s="271"/>
      <c r="K54" s="272"/>
      <c r="L54" s="124"/>
    </row>
    <row r="55" spans="1:12" s="122" customFormat="1" ht="11.4">
      <c r="A55" s="236"/>
      <c r="B55" s="155"/>
      <c r="C55" s="155"/>
      <c r="D55" s="155"/>
      <c r="E55" s="155"/>
      <c r="F55" s="150"/>
      <c r="G55" s="156"/>
      <c r="H55" s="277"/>
      <c r="I55" s="232"/>
      <c r="J55" s="271"/>
      <c r="K55" s="272"/>
      <c r="L55" s="124"/>
    </row>
    <row r="56" spans="1:12" s="122" customFormat="1" ht="11.4">
      <c r="A56" s="236"/>
      <c r="B56" s="155"/>
      <c r="C56" s="155"/>
      <c r="D56" s="155"/>
      <c r="E56" s="155"/>
      <c r="F56" s="150"/>
      <c r="G56" s="156"/>
      <c r="H56" s="277"/>
      <c r="I56" s="232"/>
      <c r="J56" s="271"/>
      <c r="K56" s="272"/>
      <c r="L56" s="124"/>
    </row>
    <row r="57" spans="1:12" s="122" customFormat="1" ht="11.4">
      <c r="A57" s="236"/>
      <c r="B57" s="155"/>
      <c r="C57" s="155"/>
      <c r="D57" s="155"/>
      <c r="E57" s="155"/>
      <c r="F57" s="150"/>
      <c r="G57" s="156"/>
      <c r="H57" s="277"/>
      <c r="I57" s="232"/>
      <c r="J57" s="271"/>
      <c r="K57" s="272"/>
      <c r="L57" s="124"/>
    </row>
    <row r="58" spans="1:12" s="122" customFormat="1" ht="11.4">
      <c r="A58" s="236"/>
      <c r="B58" s="155"/>
      <c r="C58" s="155"/>
      <c r="D58" s="155"/>
      <c r="E58" s="155"/>
      <c r="F58" s="150"/>
      <c r="G58" s="156"/>
      <c r="H58" s="277"/>
      <c r="I58" s="232"/>
      <c r="J58" s="271"/>
      <c r="K58" s="272"/>
      <c r="L58" s="124"/>
    </row>
    <row r="59" spans="1:12" s="122" customFormat="1" ht="11.4">
      <c r="A59" s="236"/>
      <c r="B59" s="155"/>
      <c r="C59" s="155"/>
      <c r="D59" s="155"/>
      <c r="E59" s="155"/>
      <c r="F59" s="150"/>
      <c r="G59" s="156"/>
      <c r="H59" s="277"/>
      <c r="I59" s="232"/>
      <c r="J59" s="271"/>
      <c r="K59" s="272"/>
      <c r="L59" s="124"/>
    </row>
    <row r="60" spans="1:12" s="122" customFormat="1" ht="11.4">
      <c r="A60" s="158"/>
      <c r="B60" s="155"/>
      <c r="C60" s="155"/>
      <c r="D60" s="155"/>
      <c r="E60" s="155"/>
      <c r="F60" s="150"/>
      <c r="G60" s="156"/>
      <c r="H60" s="162"/>
      <c r="I60" s="163"/>
      <c r="J60" s="622"/>
      <c r="K60" s="623"/>
      <c r="L60" s="124"/>
    </row>
    <row r="61" spans="1:12" s="122" customFormat="1" ht="15.75" customHeight="1" thickBot="1">
      <c r="A61" s="158"/>
      <c r="B61" s="159"/>
      <c r="C61" s="159"/>
      <c r="D61" s="159"/>
      <c r="E61" s="159"/>
      <c r="F61" s="160"/>
      <c r="G61" s="161"/>
      <c r="H61" s="162"/>
      <c r="I61" s="163"/>
      <c r="J61" s="584"/>
      <c r="K61" s="585"/>
      <c r="L61" s="124"/>
    </row>
    <row r="62" spans="1:12" s="122" customFormat="1" ht="12.6" thickBot="1">
      <c r="A62" s="580" t="s">
        <v>65</v>
      </c>
      <c r="B62" s="581"/>
      <c r="C62" s="581"/>
      <c r="D62" s="581"/>
      <c r="E62" s="581"/>
      <c r="F62" s="581"/>
      <c r="G62" s="581"/>
      <c r="H62" s="581"/>
      <c r="I62" s="581"/>
      <c r="J62" s="581"/>
      <c r="K62" s="586"/>
      <c r="L62" s="140">
        <f>SUM(L45:L61)</f>
        <v>102576.51639579999</v>
      </c>
    </row>
    <row r="63" spans="1:12" s="122" customFormat="1" ht="11.4">
      <c r="A63" s="165"/>
      <c r="B63" s="142"/>
      <c r="C63" s="142"/>
      <c r="D63" s="142"/>
      <c r="E63" s="142"/>
      <c r="F63" s="142"/>
      <c r="G63" s="142"/>
      <c r="H63" s="142"/>
      <c r="I63" s="142"/>
      <c r="J63" s="142"/>
      <c r="K63" s="142"/>
      <c r="L63" s="143"/>
    </row>
    <row r="64" spans="1:12" s="122" customFormat="1">
      <c r="A64" s="144" t="s">
        <v>70</v>
      </c>
      <c r="B64" s="166"/>
      <c r="C64" s="166"/>
      <c r="D64" s="166"/>
      <c r="E64" s="166"/>
      <c r="F64" s="166"/>
      <c r="G64" s="166"/>
      <c r="H64" s="166"/>
      <c r="I64" s="166"/>
      <c r="J64" s="166"/>
      <c r="K64" s="166"/>
      <c r="L64" s="167"/>
    </row>
    <row r="65" spans="1:12" s="122" customFormat="1" ht="3.75" customHeight="1" thickBot="1">
      <c r="A65" s="165"/>
      <c r="B65" s="142"/>
      <c r="C65" s="142"/>
      <c r="D65" s="142"/>
      <c r="E65" s="142"/>
      <c r="F65" s="142"/>
      <c r="G65" s="142"/>
      <c r="H65" s="142"/>
      <c r="I65" s="142"/>
      <c r="J65" s="142"/>
      <c r="K65" s="142"/>
      <c r="L65" s="143"/>
    </row>
    <row r="66" spans="1:12" s="122" customFormat="1" ht="36" customHeight="1">
      <c r="A66" s="575" t="s">
        <v>71</v>
      </c>
      <c r="B66" s="576"/>
      <c r="C66" s="576"/>
      <c r="D66" s="576"/>
      <c r="E66" s="577"/>
      <c r="F66" s="168" t="s">
        <v>54</v>
      </c>
      <c r="G66" s="169" t="s">
        <v>72</v>
      </c>
      <c r="H66" s="170" t="s">
        <v>73</v>
      </c>
      <c r="I66" s="169" t="s">
        <v>74</v>
      </c>
      <c r="J66" s="587" t="s">
        <v>75</v>
      </c>
      <c r="K66" s="577"/>
      <c r="L66" s="171" t="s">
        <v>60</v>
      </c>
    </row>
    <row r="67" spans="1:12" s="122" customFormat="1" ht="11.4">
      <c r="A67" s="611" t="s">
        <v>121</v>
      </c>
      <c r="B67" s="624"/>
      <c r="C67" s="233"/>
      <c r="D67" s="233"/>
      <c r="E67" s="233"/>
      <c r="F67" s="234" t="s">
        <v>119</v>
      </c>
      <c r="G67" s="248">
        <v>1.3</v>
      </c>
      <c r="H67" s="304">
        <v>37.200000000000003</v>
      </c>
      <c r="I67" s="235">
        <f>+G67*H67</f>
        <v>48.360000000000007</v>
      </c>
      <c r="J67" s="625">
        <f>821.75*1.0562</f>
        <v>867.93235000000004</v>
      </c>
      <c r="K67" s="626"/>
      <c r="L67" s="225">
        <f>+I67*J67</f>
        <v>41973.208446000004</v>
      </c>
    </row>
    <row r="68" spans="1:12" s="122" customFormat="1" ht="12" thickBot="1">
      <c r="A68" s="176"/>
      <c r="B68" s="136"/>
      <c r="C68" s="136"/>
      <c r="D68" s="136"/>
      <c r="E68" s="136"/>
      <c r="F68" s="177"/>
      <c r="G68" s="178"/>
      <c r="H68" s="148"/>
      <c r="I68" s="178"/>
      <c r="J68" s="588"/>
      <c r="K68" s="589"/>
      <c r="L68" s="179"/>
    </row>
    <row r="69" spans="1:12" s="122" customFormat="1" ht="12.6" thickBot="1">
      <c r="A69" s="590" t="s">
        <v>65</v>
      </c>
      <c r="B69" s="582"/>
      <c r="C69" s="582"/>
      <c r="D69" s="582"/>
      <c r="E69" s="582"/>
      <c r="F69" s="582"/>
      <c r="G69" s="582"/>
      <c r="H69" s="582"/>
      <c r="I69" s="582"/>
      <c r="J69" s="582"/>
      <c r="K69" s="583"/>
      <c r="L69" s="180">
        <f>SUM(L67:L68)</f>
        <v>41973.208446000004</v>
      </c>
    </row>
    <row r="70" spans="1:12" s="122" customFormat="1" ht="11.4">
      <c r="A70" s="165"/>
      <c r="B70" s="142"/>
      <c r="C70" s="142"/>
      <c r="D70" s="142"/>
      <c r="E70" s="142"/>
      <c r="F70" s="142"/>
      <c r="G70" s="142"/>
      <c r="H70" s="142"/>
      <c r="I70" s="142"/>
      <c r="J70" s="142"/>
      <c r="K70" s="142"/>
      <c r="L70" s="143"/>
    </row>
    <row r="71" spans="1:12">
      <c r="A71" s="144" t="s">
        <v>78</v>
      </c>
      <c r="B71" s="145"/>
      <c r="C71" s="145"/>
      <c r="D71" s="145"/>
      <c r="E71" s="145"/>
      <c r="F71" s="145"/>
      <c r="G71" s="145"/>
      <c r="H71" s="145"/>
      <c r="I71" s="145"/>
      <c r="J71" s="145"/>
      <c r="K71" s="145"/>
      <c r="L71" s="146"/>
    </row>
    <row r="72" spans="1:12" s="122" customFormat="1" ht="3.75" customHeight="1" thickBot="1">
      <c r="A72" s="165"/>
      <c r="B72" s="142"/>
      <c r="C72" s="142"/>
      <c r="D72" s="142"/>
      <c r="E72" s="142"/>
      <c r="F72" s="142"/>
      <c r="G72" s="142"/>
      <c r="H72" s="142"/>
      <c r="I72" s="142"/>
      <c r="J72" s="142"/>
      <c r="K72" s="142"/>
      <c r="L72" s="143"/>
    </row>
    <row r="73" spans="1:12" s="122" customFormat="1" ht="25.5" customHeight="1">
      <c r="A73" s="575" t="s">
        <v>52</v>
      </c>
      <c r="B73" s="576"/>
      <c r="C73" s="576"/>
      <c r="D73" s="576"/>
      <c r="E73" s="576"/>
      <c r="F73" s="577"/>
      <c r="G73" s="181" t="s">
        <v>79</v>
      </c>
      <c r="H73" s="170" t="s">
        <v>80</v>
      </c>
      <c r="I73" s="169" t="s">
        <v>81</v>
      </c>
      <c r="J73" s="578" t="s">
        <v>59</v>
      </c>
      <c r="K73" s="579"/>
      <c r="L73" s="182" t="s">
        <v>60</v>
      </c>
    </row>
    <row r="74" spans="1:12" s="122" customFormat="1" ht="11.4">
      <c r="A74" s="149" t="s">
        <v>112</v>
      </c>
      <c r="B74" s="150"/>
      <c r="C74" s="150"/>
      <c r="D74" s="150"/>
      <c r="E74" s="150"/>
      <c r="F74" s="151"/>
      <c r="G74" s="123">
        <f>67665.4*1.1001</f>
        <v>74438.706539999999</v>
      </c>
      <c r="H74" s="183">
        <v>1.85</v>
      </c>
      <c r="I74" s="127">
        <f>+G74*H74</f>
        <v>137711.60709900002</v>
      </c>
      <c r="J74" s="591">
        <v>360</v>
      </c>
      <c r="K74" s="592"/>
      <c r="L74" s="124">
        <f>+I74/J74</f>
        <v>382.53224194166671</v>
      </c>
    </row>
    <row r="75" spans="1:12" s="122" customFormat="1" ht="12" thickBot="1">
      <c r="A75" s="149" t="s">
        <v>83</v>
      </c>
      <c r="B75" s="184"/>
      <c r="C75" s="184"/>
      <c r="D75" s="184"/>
      <c r="E75" s="184"/>
      <c r="F75" s="151"/>
      <c r="G75" s="127">
        <f>57668.24*1.1001</f>
        <v>63440.830824000004</v>
      </c>
      <c r="H75" s="183">
        <v>1.85</v>
      </c>
      <c r="I75" s="127">
        <f>+G75*H75</f>
        <v>117365.53702440001</v>
      </c>
      <c r="J75" s="591">
        <v>360</v>
      </c>
      <c r="K75" s="592"/>
      <c r="L75" s="124">
        <f>+I75/J75</f>
        <v>326.01538062333333</v>
      </c>
    </row>
    <row r="76" spans="1:12" s="122" customFormat="1" ht="12.6" thickBot="1">
      <c r="A76" s="580" t="s">
        <v>65</v>
      </c>
      <c r="B76" s="581"/>
      <c r="C76" s="581"/>
      <c r="D76" s="581"/>
      <c r="E76" s="581"/>
      <c r="F76" s="581"/>
      <c r="G76" s="581"/>
      <c r="H76" s="581"/>
      <c r="I76" s="581"/>
      <c r="J76" s="581"/>
      <c r="K76" s="586"/>
      <c r="L76" s="140">
        <f>SUM(L74:L75)</f>
        <v>708.54762256499998</v>
      </c>
    </row>
    <row r="77" spans="1:12" s="122" customFormat="1" ht="8.25" customHeight="1" thickBot="1">
      <c r="A77" s="165"/>
      <c r="B77" s="142"/>
      <c r="C77" s="142"/>
      <c r="D77" s="142"/>
      <c r="E77" s="142"/>
      <c r="F77" s="142"/>
      <c r="G77" s="142"/>
      <c r="H77" s="142"/>
      <c r="I77" s="142"/>
      <c r="J77" s="142"/>
      <c r="K77" s="142"/>
      <c r="L77" s="143"/>
    </row>
    <row r="78" spans="1:12" s="122" customFormat="1" ht="12.6" thickBot="1">
      <c r="A78" s="580" t="s">
        <v>84</v>
      </c>
      <c r="B78" s="581"/>
      <c r="C78" s="581"/>
      <c r="D78" s="581"/>
      <c r="E78" s="581"/>
      <c r="F78" s="581"/>
      <c r="G78" s="581"/>
      <c r="H78" s="581"/>
      <c r="I78" s="581"/>
      <c r="J78" s="581"/>
      <c r="K78" s="586"/>
      <c r="L78" s="140">
        <f>+L40+L62+L69+L76</f>
        <v>153876.36704884371</v>
      </c>
    </row>
    <row r="79" spans="1:12" s="122" customFormat="1" ht="9" customHeight="1">
      <c r="A79" s="165"/>
      <c r="B79" s="142"/>
      <c r="C79" s="142"/>
      <c r="D79" s="142"/>
      <c r="E79" s="142"/>
      <c r="F79" s="142"/>
      <c r="G79" s="142"/>
      <c r="H79" s="142"/>
      <c r="I79" s="142"/>
      <c r="J79" s="142"/>
      <c r="K79" s="142"/>
      <c r="L79" s="143"/>
    </row>
    <row r="80" spans="1:12">
      <c r="A80" s="144" t="s">
        <v>85</v>
      </c>
      <c r="B80" s="145"/>
      <c r="C80" s="145"/>
      <c r="D80" s="145"/>
      <c r="E80" s="145"/>
      <c r="F80" s="145"/>
      <c r="G80" s="145"/>
      <c r="H80" s="145"/>
      <c r="I80" s="145"/>
      <c r="J80" s="145"/>
      <c r="K80" s="145"/>
      <c r="L80" s="146"/>
    </row>
    <row r="81" spans="1:12" s="122" customFormat="1" ht="3.75" customHeight="1" thickBot="1">
      <c r="A81" s="165"/>
      <c r="B81" s="142"/>
      <c r="C81" s="142"/>
      <c r="D81" s="142"/>
      <c r="E81" s="142"/>
      <c r="F81" s="142"/>
      <c r="G81" s="142"/>
      <c r="H81" s="142"/>
      <c r="I81" s="142"/>
      <c r="J81" s="142"/>
      <c r="K81" s="142"/>
      <c r="L81" s="143"/>
    </row>
    <row r="82" spans="1:12" s="122" customFormat="1" ht="12">
      <c r="A82" s="559" t="s">
        <v>52</v>
      </c>
      <c r="B82" s="560"/>
      <c r="C82" s="560"/>
      <c r="D82" s="560"/>
      <c r="E82" s="560"/>
      <c r="F82" s="560"/>
      <c r="G82" s="253"/>
      <c r="H82" s="254"/>
      <c r="I82" s="186" t="s">
        <v>86</v>
      </c>
      <c r="J82" s="593" t="s">
        <v>87</v>
      </c>
      <c r="K82" s="594"/>
      <c r="L82" s="187"/>
    </row>
    <row r="83" spans="1:12" s="122" customFormat="1" ht="11.4">
      <c r="A83" s="605" t="s">
        <v>88</v>
      </c>
      <c r="B83" s="606"/>
      <c r="C83" s="606"/>
      <c r="D83" s="606"/>
      <c r="E83" s="606"/>
      <c r="F83" s="606"/>
      <c r="G83" s="188"/>
      <c r="H83" s="189"/>
      <c r="I83" s="226">
        <v>0.2</v>
      </c>
      <c r="J83" s="607">
        <f>+$L$78*I83</f>
        <v>30775.273409768743</v>
      </c>
      <c r="K83" s="608"/>
      <c r="L83" s="191"/>
    </row>
    <row r="84" spans="1:12" s="122" customFormat="1" ht="11.4">
      <c r="A84" s="192" t="s">
        <v>89</v>
      </c>
      <c r="B84" s="130"/>
      <c r="C84" s="130"/>
      <c r="D84" s="130"/>
      <c r="E84" s="130"/>
      <c r="F84" s="130"/>
      <c r="G84" s="188"/>
      <c r="H84" s="189"/>
      <c r="I84" s="193">
        <v>0.05</v>
      </c>
      <c r="J84" s="607">
        <f t="shared" ref="J84:J85" si="1">+$L$78*I84</f>
        <v>7693.8183524421856</v>
      </c>
      <c r="K84" s="608"/>
      <c r="L84" s="191"/>
    </row>
    <row r="85" spans="1:12" s="122" customFormat="1" ht="12" thickBot="1">
      <c r="A85" s="176" t="s">
        <v>23</v>
      </c>
      <c r="B85" s="136"/>
      <c r="C85" s="136"/>
      <c r="D85" s="136"/>
      <c r="E85" s="136"/>
      <c r="F85" s="136"/>
      <c r="G85" s="194"/>
      <c r="H85" s="195"/>
      <c r="I85" s="193">
        <v>0.05</v>
      </c>
      <c r="J85" s="607">
        <f t="shared" si="1"/>
        <v>7693.8183524421856</v>
      </c>
      <c r="K85" s="608"/>
      <c r="L85" s="191"/>
    </row>
    <row r="86" spans="1:12" s="122" customFormat="1" ht="12.6" thickBot="1">
      <c r="A86" s="580" t="s">
        <v>65</v>
      </c>
      <c r="B86" s="581"/>
      <c r="C86" s="581"/>
      <c r="D86" s="581"/>
      <c r="E86" s="581"/>
      <c r="F86" s="581"/>
      <c r="G86" s="581"/>
      <c r="H86" s="581"/>
      <c r="I86" s="581"/>
      <c r="J86" s="581"/>
      <c r="K86" s="586"/>
      <c r="L86" s="140">
        <f>SUM(J83:K85)</f>
        <v>46162.91011465311</v>
      </c>
    </row>
    <row r="87" spans="1:12" s="122" customFormat="1" ht="7.5" customHeight="1" thickBot="1">
      <c r="A87" s="165"/>
      <c r="B87" s="142"/>
      <c r="C87" s="142"/>
      <c r="D87" s="142"/>
      <c r="E87" s="142"/>
      <c r="F87" s="142"/>
      <c r="G87" s="142"/>
      <c r="H87" s="142"/>
      <c r="I87" s="142"/>
      <c r="J87" s="142"/>
      <c r="K87" s="142"/>
      <c r="L87" s="143"/>
    </row>
    <row r="88" spans="1:12" s="122" customFormat="1" ht="12.6" thickBot="1">
      <c r="A88" s="580" t="s">
        <v>90</v>
      </c>
      <c r="B88" s="581"/>
      <c r="C88" s="581"/>
      <c r="D88" s="581"/>
      <c r="E88" s="581"/>
      <c r="F88" s="581"/>
      <c r="G88" s="581"/>
      <c r="H88" s="581"/>
      <c r="I88" s="581"/>
      <c r="J88" s="581"/>
      <c r="K88" s="586"/>
      <c r="L88" s="140">
        <f>+L78+L86</f>
        <v>200039.27716349682</v>
      </c>
    </row>
    <row r="89" spans="1:12">
      <c r="A89" s="76"/>
      <c r="B89" s="77"/>
      <c r="C89" s="77"/>
      <c r="D89" s="77"/>
      <c r="E89" s="77"/>
      <c r="F89" s="77"/>
      <c r="G89" s="77"/>
      <c r="H89" s="77"/>
      <c r="I89" s="77"/>
      <c r="J89" s="77"/>
      <c r="K89" s="77"/>
      <c r="L89" s="78"/>
    </row>
    <row r="90" spans="1:12">
      <c r="A90" s="105"/>
      <c r="B90" s="45"/>
      <c r="C90" s="45"/>
      <c r="D90" s="45"/>
      <c r="E90" s="45"/>
      <c r="F90" s="45"/>
      <c r="G90" s="45"/>
      <c r="H90" s="45"/>
      <c r="I90" s="45"/>
      <c r="J90" s="45"/>
      <c r="K90" s="45"/>
      <c r="L90" s="84"/>
    </row>
    <row r="91" spans="1:12">
      <c r="A91" s="105"/>
      <c r="B91" s="45"/>
      <c r="C91" s="45"/>
      <c r="D91" s="45"/>
      <c r="E91" s="45"/>
      <c r="F91" s="45"/>
      <c r="G91" s="45"/>
      <c r="H91" s="45"/>
      <c r="I91" s="45"/>
      <c r="J91" s="45"/>
      <c r="K91" s="45"/>
      <c r="L91" s="84"/>
    </row>
    <row r="92" spans="1:12">
      <c r="A92" s="105"/>
      <c r="B92" s="45"/>
      <c r="C92" s="45"/>
      <c r="D92" s="45"/>
      <c r="E92" s="45"/>
      <c r="F92" s="45"/>
      <c r="G92" s="45"/>
      <c r="H92" s="45"/>
      <c r="I92" s="45"/>
      <c r="J92" s="45"/>
      <c r="K92" s="45"/>
      <c r="L92" s="84"/>
    </row>
    <row r="93" spans="1:12" s="122" customFormat="1" ht="11.4">
      <c r="A93" s="196"/>
      <c r="B93" s="197"/>
      <c r="C93" s="197"/>
      <c r="D93" s="198" t="s">
        <v>91</v>
      </c>
      <c r="E93" s="198"/>
      <c r="F93" s="198"/>
      <c r="G93" s="198"/>
      <c r="H93" s="198"/>
      <c r="I93" s="197"/>
      <c r="J93" s="197"/>
      <c r="K93" s="197"/>
      <c r="L93" s="199"/>
    </row>
    <row r="94" spans="1:12" s="122" customFormat="1" ht="11.4">
      <c r="A94" s="196"/>
      <c r="B94" s="197"/>
      <c r="C94" s="197"/>
      <c r="D94" s="197" t="s">
        <v>92</v>
      </c>
      <c r="E94" s="197"/>
      <c r="F94" s="197"/>
      <c r="G94" s="197"/>
      <c r="H94" s="197"/>
      <c r="I94" s="197"/>
      <c r="J94" s="197"/>
      <c r="K94" s="197"/>
      <c r="L94" s="199"/>
    </row>
    <row r="95" spans="1:12">
      <c r="A95" s="105"/>
      <c r="B95" s="45"/>
      <c r="C95" s="45"/>
      <c r="D95" s="45" t="s">
        <v>93</v>
      </c>
      <c r="E95" s="45"/>
      <c r="F95" s="45"/>
      <c r="G95" s="45"/>
      <c r="H95" s="45"/>
      <c r="I95" s="45"/>
      <c r="J95" s="45"/>
      <c r="K95" s="45"/>
      <c r="L95" s="84"/>
    </row>
    <row r="96" spans="1:12">
      <c r="A96" s="105"/>
      <c r="B96" s="45"/>
      <c r="C96" s="45"/>
      <c r="D96" s="45" t="s">
        <v>94</v>
      </c>
      <c r="E96" s="45"/>
      <c r="F96" s="45"/>
      <c r="G96" s="45"/>
      <c r="H96" s="45"/>
      <c r="I96" s="45"/>
      <c r="J96" s="45"/>
      <c r="K96" s="45"/>
      <c r="L96" s="84"/>
    </row>
    <row r="97" spans="1:12" ht="13.8" thickBot="1">
      <c r="A97" s="105"/>
      <c r="B97" s="45"/>
      <c r="C97" s="45"/>
      <c r="D97" s="45"/>
      <c r="E97" s="45" t="s">
        <v>95</v>
      </c>
      <c r="F97" s="45"/>
      <c r="G97" s="45"/>
      <c r="H97" s="45"/>
      <c r="I97" s="45"/>
      <c r="J97" s="45"/>
      <c r="K97" s="45"/>
      <c r="L97" s="84"/>
    </row>
    <row r="98" spans="1:12">
      <c r="A98" s="200" t="s">
        <v>96</v>
      </c>
      <c r="B98" s="201"/>
      <c r="C98" s="201"/>
      <c r="D98" s="201"/>
      <c r="E98" s="201"/>
      <c r="F98" s="201"/>
      <c r="G98" s="201"/>
      <c r="H98" s="201"/>
      <c r="I98" s="201"/>
      <c r="J98" s="201"/>
      <c r="K98" s="201"/>
      <c r="L98" s="202"/>
    </row>
    <row r="99" spans="1:12">
      <c r="A99" s="203"/>
      <c r="B99" s="204"/>
      <c r="C99" s="204"/>
      <c r="D99" s="204"/>
      <c r="E99" s="204"/>
      <c r="F99" s="204"/>
      <c r="G99" s="204"/>
      <c r="H99" s="204"/>
      <c r="I99" s="204"/>
      <c r="J99" s="204"/>
      <c r="K99" s="204"/>
      <c r="L99" s="205"/>
    </row>
    <row r="100" spans="1:12">
      <c r="A100" s="203"/>
      <c r="B100" s="204"/>
      <c r="C100" s="204"/>
      <c r="D100" s="204"/>
      <c r="E100" s="204"/>
      <c r="F100" s="204"/>
      <c r="G100" s="204"/>
      <c r="H100" s="204"/>
      <c r="I100" s="204"/>
      <c r="J100" s="204"/>
      <c r="K100" s="204"/>
      <c r="L100" s="205"/>
    </row>
    <row r="101" spans="1:12">
      <c r="A101" s="203"/>
      <c r="B101" s="204"/>
      <c r="C101" s="204"/>
      <c r="D101" s="204"/>
      <c r="E101" s="204"/>
      <c r="F101" s="204"/>
      <c r="G101" s="204"/>
      <c r="H101" s="204"/>
      <c r="I101" s="204"/>
      <c r="J101" s="204"/>
      <c r="K101" s="204"/>
      <c r="L101" s="205"/>
    </row>
    <row r="102" spans="1:12" ht="13.8" thickBot="1">
      <c r="A102" s="206"/>
      <c r="B102" s="207"/>
      <c r="C102" s="207"/>
      <c r="D102" s="207"/>
      <c r="E102" s="207"/>
      <c r="F102" s="207"/>
      <c r="G102" s="207"/>
      <c r="H102" s="207"/>
      <c r="I102" s="207"/>
      <c r="J102" s="207"/>
      <c r="K102" s="207"/>
      <c r="L102" s="208"/>
    </row>
    <row r="103" spans="1:12">
      <c r="A103" s="209"/>
      <c r="B103" s="210"/>
      <c r="C103" s="210"/>
      <c r="D103" s="210"/>
      <c r="E103" s="210"/>
      <c r="F103" s="210"/>
      <c r="G103" s="210"/>
      <c r="H103" s="210"/>
      <c r="I103" s="210"/>
      <c r="J103" s="210"/>
      <c r="K103" s="210"/>
      <c r="L103" s="211"/>
    </row>
    <row r="104" spans="1:12">
      <c r="A104" s="68" t="s">
        <v>97</v>
      </c>
      <c r="B104" s="70"/>
      <c r="C104" s="70"/>
      <c r="D104" s="70"/>
      <c r="E104" s="70"/>
      <c r="F104" s="70"/>
      <c r="G104" s="70"/>
      <c r="H104" s="70"/>
      <c r="I104" s="70"/>
      <c r="J104" s="70"/>
      <c r="K104" s="70"/>
      <c r="L104" s="73"/>
    </row>
    <row r="105" spans="1:12" ht="17.25" customHeight="1">
      <c r="A105" s="595" t="s">
        <v>98</v>
      </c>
      <c r="B105" s="596"/>
      <c r="C105" s="596"/>
      <c r="D105" s="596"/>
      <c r="E105" s="596"/>
      <c r="F105" s="596"/>
      <c r="G105" s="596"/>
      <c r="H105" s="596"/>
      <c r="I105" s="596"/>
      <c r="J105" s="596"/>
      <c r="K105" s="596"/>
      <c r="L105" s="597"/>
    </row>
    <row r="106" spans="1:12" ht="17.25" customHeight="1">
      <c r="A106" s="595"/>
      <c r="B106" s="596"/>
      <c r="C106" s="596"/>
      <c r="D106" s="596"/>
      <c r="E106" s="596"/>
      <c r="F106" s="596"/>
      <c r="G106" s="596"/>
      <c r="H106" s="596"/>
      <c r="I106" s="596"/>
      <c r="J106" s="596"/>
      <c r="K106" s="596"/>
      <c r="L106" s="597"/>
    </row>
    <row r="107" spans="1:12" ht="18.75" customHeight="1">
      <c r="A107" s="598" t="s">
        <v>99</v>
      </c>
      <c r="B107" s="599"/>
      <c r="C107" s="599"/>
      <c r="D107" s="599"/>
      <c r="E107" s="599"/>
      <c r="F107" s="599"/>
      <c r="G107" s="599"/>
      <c r="H107" s="599"/>
      <c r="I107" s="599"/>
      <c r="J107" s="599"/>
      <c r="K107" s="599"/>
      <c r="L107" s="600"/>
    </row>
    <row r="108" spans="1:12" ht="21.75" customHeight="1">
      <c r="A108" s="598"/>
      <c r="B108" s="599"/>
      <c r="C108" s="599"/>
      <c r="D108" s="599"/>
      <c r="E108" s="599"/>
      <c r="F108" s="599"/>
      <c r="G108" s="599"/>
      <c r="H108" s="599"/>
      <c r="I108" s="599"/>
      <c r="J108" s="599"/>
      <c r="K108" s="599"/>
      <c r="L108" s="600"/>
    </row>
    <row r="109" spans="1:12">
      <c r="A109" s="249"/>
      <c r="B109" s="250"/>
      <c r="C109" s="250"/>
      <c r="D109" s="250"/>
      <c r="E109" s="250"/>
      <c r="F109" s="250"/>
      <c r="G109" s="250"/>
      <c r="H109" s="250"/>
      <c r="I109" s="250"/>
      <c r="J109" s="250"/>
      <c r="K109" s="250"/>
      <c r="L109" s="251"/>
    </row>
    <row r="110" spans="1:12">
      <c r="A110" s="249"/>
      <c r="B110" s="250"/>
      <c r="C110" s="250"/>
      <c r="D110" s="250"/>
      <c r="E110" s="250"/>
      <c r="F110" s="250"/>
      <c r="G110" s="250"/>
      <c r="H110" s="250"/>
      <c r="I110" s="250"/>
      <c r="J110" s="250"/>
      <c r="K110" s="250"/>
      <c r="L110" s="251"/>
    </row>
    <row r="111" spans="1:12">
      <c r="A111" s="249"/>
      <c r="B111" s="250"/>
      <c r="C111" s="250"/>
      <c r="D111" s="250"/>
      <c r="E111" s="250"/>
      <c r="F111" s="250"/>
      <c r="G111" s="250"/>
      <c r="H111" s="250"/>
      <c r="I111" s="250"/>
      <c r="J111" s="250"/>
      <c r="K111" s="250"/>
      <c r="L111" s="251"/>
    </row>
    <row r="112" spans="1:12">
      <c r="A112" s="68"/>
      <c r="B112" s="70"/>
      <c r="C112" s="70"/>
      <c r="D112" s="70"/>
      <c r="E112" s="70"/>
      <c r="F112" s="70"/>
      <c r="G112" s="70"/>
      <c r="H112" s="70"/>
      <c r="I112" s="70"/>
      <c r="J112" s="70"/>
      <c r="K112" s="70"/>
      <c r="L112" s="73"/>
    </row>
    <row r="113" spans="1:12" s="122" customFormat="1" ht="11.4">
      <c r="A113" s="196"/>
      <c r="B113" s="197"/>
      <c r="C113" s="197"/>
      <c r="D113" s="197" t="s">
        <v>91</v>
      </c>
      <c r="E113" s="198"/>
      <c r="F113" s="197"/>
      <c r="G113" s="197"/>
      <c r="H113" s="197"/>
      <c r="I113" s="197"/>
      <c r="J113" s="197"/>
      <c r="K113" s="197"/>
      <c r="L113" s="199"/>
    </row>
    <row r="114" spans="1:12" s="122" customFormat="1" ht="11.4">
      <c r="A114" s="196"/>
      <c r="B114" s="197"/>
      <c r="C114" s="197"/>
      <c r="D114" s="212" t="s">
        <v>92</v>
      </c>
      <c r="E114" s="197"/>
      <c r="F114" s="212"/>
      <c r="G114" s="212"/>
      <c r="H114" s="212"/>
      <c r="I114" s="197"/>
      <c r="J114" s="197"/>
      <c r="K114" s="197"/>
      <c r="L114" s="199"/>
    </row>
    <row r="115" spans="1:12">
      <c r="A115" s="105"/>
      <c r="B115" s="45"/>
      <c r="C115" s="45"/>
      <c r="D115" s="213" t="s">
        <v>100</v>
      </c>
      <c r="E115" s="45"/>
      <c r="F115" s="213"/>
      <c r="G115" s="213"/>
      <c r="H115" s="213"/>
      <c r="I115" s="45"/>
      <c r="J115" s="45"/>
      <c r="K115" s="45"/>
      <c r="L115" s="84"/>
    </row>
    <row r="116" spans="1:12">
      <c r="A116" s="214"/>
      <c r="B116" s="70"/>
      <c r="C116" s="70"/>
      <c r="D116" s="45" t="s">
        <v>94</v>
      </c>
      <c r="E116" s="45"/>
      <c r="F116" s="45"/>
      <c r="G116" s="45"/>
      <c r="H116" s="45"/>
      <c r="I116" s="70"/>
      <c r="J116" s="70"/>
      <c r="K116" s="70"/>
      <c r="L116" s="73"/>
    </row>
    <row r="117" spans="1:12" ht="13.5" customHeight="1">
      <c r="A117" s="214"/>
      <c r="B117" s="70"/>
      <c r="C117" s="70"/>
      <c r="D117" s="70"/>
      <c r="E117" s="45"/>
      <c r="F117" s="45"/>
      <c r="G117" s="45"/>
      <c r="H117" s="45"/>
      <c r="I117" s="70"/>
      <c r="J117" s="70"/>
      <c r="K117" s="70"/>
      <c r="L117" s="73"/>
    </row>
    <row r="118" spans="1:12">
      <c r="A118" s="215" t="s">
        <v>101</v>
      </c>
      <c r="B118" s="216"/>
      <c r="C118" s="216"/>
      <c r="D118" s="45"/>
      <c r="E118" s="45"/>
      <c r="F118" s="45"/>
      <c r="G118" s="45"/>
      <c r="H118" s="601"/>
      <c r="I118" s="601"/>
      <c r="J118" s="601"/>
      <c r="K118" s="601"/>
      <c r="L118" s="602"/>
    </row>
    <row r="119" spans="1:12" ht="13.8" thickBot="1">
      <c r="A119" s="217" t="s">
        <v>102</v>
      </c>
      <c r="B119" s="218"/>
      <c r="C119" s="218"/>
      <c r="D119" s="219"/>
      <c r="E119" s="219"/>
      <c r="F119" s="219"/>
      <c r="G119" s="219"/>
      <c r="H119" s="603"/>
      <c r="I119" s="603"/>
      <c r="J119" s="603"/>
      <c r="K119" s="603"/>
      <c r="L119" s="604"/>
    </row>
  </sheetData>
  <mergeCells count="75">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A67:B67"/>
    <mergeCell ref="J67:K67"/>
    <mergeCell ref="J68:K68"/>
    <mergeCell ref="A69:K69"/>
    <mergeCell ref="A73:F73"/>
    <mergeCell ref="J73:K73"/>
    <mergeCell ref="A66:E66"/>
    <mergeCell ref="J66:K66"/>
    <mergeCell ref="A39:C39"/>
    <mergeCell ref="D39:F39"/>
    <mergeCell ref="J39:K39"/>
    <mergeCell ref="A40:K40"/>
    <mergeCell ref="A44:G44"/>
    <mergeCell ref="J44:K44"/>
    <mergeCell ref="J45:K45"/>
    <mergeCell ref="J46:K46"/>
    <mergeCell ref="J60:K60"/>
    <mergeCell ref="J61:K61"/>
    <mergeCell ref="A62:K62"/>
    <mergeCell ref="A36:C36"/>
    <mergeCell ref="J36:K36"/>
    <mergeCell ref="A37:C37"/>
    <mergeCell ref="J37:K37"/>
    <mergeCell ref="A38:C38"/>
    <mergeCell ref="D38:F38"/>
    <mergeCell ref="G38:H38"/>
    <mergeCell ref="J38:K38"/>
    <mergeCell ref="A34:F34"/>
    <mergeCell ref="G34:H34"/>
    <mergeCell ref="J34:K34"/>
    <mergeCell ref="A35:C35"/>
    <mergeCell ref="D35:F35"/>
    <mergeCell ref="G35:H35"/>
    <mergeCell ref="J35:K35"/>
    <mergeCell ref="E25:F25"/>
    <mergeCell ref="B29:H29"/>
    <mergeCell ref="J29:K29"/>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00"/>
  </sheetPr>
  <dimension ref="A1:L119"/>
  <sheetViews>
    <sheetView zoomScale="80" zoomScaleNormal="80" workbookViewId="0">
      <selection activeCell="N16" sqref="N16"/>
    </sheetView>
  </sheetViews>
  <sheetFormatPr baseColWidth="10" defaultColWidth="11.44140625" defaultRowHeight="13.2"/>
  <cols>
    <col min="1" max="1" width="24.88671875" style="85" customWidth="1"/>
    <col min="2" max="2" width="15.44140625" style="85" customWidth="1"/>
    <col min="3" max="3" width="7.33203125" style="85" customWidth="1"/>
    <col min="4" max="4" width="11.44140625" style="85"/>
    <col min="5" max="5" width="7.44140625" style="85" customWidth="1"/>
    <col min="6" max="6" width="9.5546875" style="85" customWidth="1"/>
    <col min="7" max="7" width="14" style="85" customWidth="1"/>
    <col min="8" max="8" width="16.33203125" style="85" customWidth="1"/>
    <col min="9" max="9" width="15.88671875" style="85" customWidth="1"/>
    <col min="10" max="10" width="11.6640625" style="85" customWidth="1"/>
    <col min="11" max="11" width="8.33203125" style="85" customWidth="1"/>
    <col min="12" max="12" width="16.5546875" style="85" customWidth="1"/>
    <col min="13" max="256" width="11.44140625" style="85"/>
    <col min="257" max="257" width="22.6640625" style="85" customWidth="1"/>
    <col min="258" max="258" width="15.44140625" style="85" customWidth="1"/>
    <col min="259" max="259" width="7.33203125" style="85" customWidth="1"/>
    <col min="260" max="260" width="11.44140625" style="85"/>
    <col min="261" max="261" width="5.6640625" style="85" customWidth="1"/>
    <col min="262" max="262" width="9.5546875" style="85" customWidth="1"/>
    <col min="263" max="263" width="14" style="85" customWidth="1"/>
    <col min="264" max="264" width="16.33203125" style="85" customWidth="1"/>
    <col min="265" max="265" width="15.88671875" style="85" customWidth="1"/>
    <col min="266" max="266" width="11.6640625" style="85" customWidth="1"/>
    <col min="267" max="267" width="8.33203125" style="85" customWidth="1"/>
    <col min="268" max="268" width="16.5546875" style="85" customWidth="1"/>
    <col min="269" max="512" width="11.44140625" style="85"/>
    <col min="513" max="513" width="22.6640625" style="85" customWidth="1"/>
    <col min="514" max="514" width="15.44140625" style="85" customWidth="1"/>
    <col min="515" max="515" width="7.33203125" style="85" customWidth="1"/>
    <col min="516" max="516" width="11.44140625" style="85"/>
    <col min="517" max="517" width="5.6640625" style="85" customWidth="1"/>
    <col min="518" max="518" width="9.5546875" style="85" customWidth="1"/>
    <col min="519" max="519" width="14" style="85" customWidth="1"/>
    <col min="520" max="520" width="16.33203125" style="85" customWidth="1"/>
    <col min="521" max="521" width="15.88671875" style="85" customWidth="1"/>
    <col min="522" max="522" width="11.6640625" style="85" customWidth="1"/>
    <col min="523" max="523" width="8.33203125" style="85" customWidth="1"/>
    <col min="524" max="524" width="16.5546875" style="85" customWidth="1"/>
    <col min="525" max="768" width="11.44140625" style="85"/>
    <col min="769" max="769" width="22.6640625" style="85" customWidth="1"/>
    <col min="770" max="770" width="15.44140625" style="85" customWidth="1"/>
    <col min="771" max="771" width="7.33203125" style="85" customWidth="1"/>
    <col min="772" max="772" width="11.44140625" style="85"/>
    <col min="773" max="773" width="5.6640625" style="85" customWidth="1"/>
    <col min="774" max="774" width="9.5546875" style="85" customWidth="1"/>
    <col min="775" max="775" width="14" style="85" customWidth="1"/>
    <col min="776" max="776" width="16.33203125" style="85" customWidth="1"/>
    <col min="777" max="777" width="15.88671875" style="85" customWidth="1"/>
    <col min="778" max="778" width="11.6640625" style="85" customWidth="1"/>
    <col min="779" max="779" width="8.33203125" style="85" customWidth="1"/>
    <col min="780" max="780" width="16.5546875" style="85" customWidth="1"/>
    <col min="781" max="1024" width="11.44140625" style="85"/>
    <col min="1025" max="1025" width="22.6640625" style="85" customWidth="1"/>
    <col min="1026" max="1026" width="15.44140625" style="85" customWidth="1"/>
    <col min="1027" max="1027" width="7.33203125" style="85" customWidth="1"/>
    <col min="1028" max="1028" width="11.44140625" style="85"/>
    <col min="1029" max="1029" width="5.6640625" style="85" customWidth="1"/>
    <col min="1030" max="1030" width="9.5546875" style="85" customWidth="1"/>
    <col min="1031" max="1031" width="14" style="85" customWidth="1"/>
    <col min="1032" max="1032" width="16.33203125" style="85" customWidth="1"/>
    <col min="1033" max="1033" width="15.88671875" style="85" customWidth="1"/>
    <col min="1034" max="1034" width="11.6640625" style="85" customWidth="1"/>
    <col min="1035" max="1035" width="8.33203125" style="85" customWidth="1"/>
    <col min="1036" max="1036" width="16.5546875" style="85" customWidth="1"/>
    <col min="1037" max="1280" width="11.44140625" style="85"/>
    <col min="1281" max="1281" width="22.6640625" style="85" customWidth="1"/>
    <col min="1282" max="1282" width="15.44140625" style="85" customWidth="1"/>
    <col min="1283" max="1283" width="7.33203125" style="85" customWidth="1"/>
    <col min="1284" max="1284" width="11.44140625" style="85"/>
    <col min="1285" max="1285" width="5.6640625" style="85" customWidth="1"/>
    <col min="1286" max="1286" width="9.5546875" style="85" customWidth="1"/>
    <col min="1287" max="1287" width="14" style="85" customWidth="1"/>
    <col min="1288" max="1288" width="16.33203125" style="85" customWidth="1"/>
    <col min="1289" max="1289" width="15.88671875" style="85" customWidth="1"/>
    <col min="1290" max="1290" width="11.6640625" style="85" customWidth="1"/>
    <col min="1291" max="1291" width="8.33203125" style="85" customWidth="1"/>
    <col min="1292" max="1292" width="16.5546875" style="85" customWidth="1"/>
    <col min="1293" max="1536" width="11.44140625" style="85"/>
    <col min="1537" max="1537" width="22.6640625" style="85" customWidth="1"/>
    <col min="1538" max="1538" width="15.44140625" style="85" customWidth="1"/>
    <col min="1539" max="1539" width="7.33203125" style="85" customWidth="1"/>
    <col min="1540" max="1540" width="11.44140625" style="85"/>
    <col min="1541" max="1541" width="5.6640625" style="85" customWidth="1"/>
    <col min="1542" max="1542" width="9.5546875" style="85" customWidth="1"/>
    <col min="1543" max="1543" width="14" style="85" customWidth="1"/>
    <col min="1544" max="1544" width="16.33203125" style="85" customWidth="1"/>
    <col min="1545" max="1545" width="15.88671875" style="85" customWidth="1"/>
    <col min="1546" max="1546" width="11.6640625" style="85" customWidth="1"/>
    <col min="1547" max="1547" width="8.33203125" style="85" customWidth="1"/>
    <col min="1548" max="1548" width="16.5546875" style="85" customWidth="1"/>
    <col min="1549" max="1792" width="11.44140625" style="85"/>
    <col min="1793" max="1793" width="22.6640625" style="85" customWidth="1"/>
    <col min="1794" max="1794" width="15.44140625" style="85" customWidth="1"/>
    <col min="1795" max="1795" width="7.33203125" style="85" customWidth="1"/>
    <col min="1796" max="1796" width="11.44140625" style="85"/>
    <col min="1797" max="1797" width="5.6640625" style="85" customWidth="1"/>
    <col min="1798" max="1798" width="9.5546875" style="85" customWidth="1"/>
    <col min="1799" max="1799" width="14" style="85" customWidth="1"/>
    <col min="1800" max="1800" width="16.33203125" style="85" customWidth="1"/>
    <col min="1801" max="1801" width="15.88671875" style="85" customWidth="1"/>
    <col min="1802" max="1802" width="11.6640625" style="85" customWidth="1"/>
    <col min="1803" max="1803" width="8.33203125" style="85" customWidth="1"/>
    <col min="1804" max="1804" width="16.5546875" style="85" customWidth="1"/>
    <col min="1805" max="2048" width="11.44140625" style="85"/>
    <col min="2049" max="2049" width="22.6640625" style="85" customWidth="1"/>
    <col min="2050" max="2050" width="15.44140625" style="85" customWidth="1"/>
    <col min="2051" max="2051" width="7.33203125" style="85" customWidth="1"/>
    <col min="2052" max="2052" width="11.44140625" style="85"/>
    <col min="2053" max="2053" width="5.6640625" style="85" customWidth="1"/>
    <col min="2054" max="2054" width="9.5546875" style="85" customWidth="1"/>
    <col min="2055" max="2055" width="14" style="85" customWidth="1"/>
    <col min="2056" max="2056" width="16.33203125" style="85" customWidth="1"/>
    <col min="2057" max="2057" width="15.88671875" style="85" customWidth="1"/>
    <col min="2058" max="2058" width="11.6640625" style="85" customWidth="1"/>
    <col min="2059" max="2059" width="8.33203125" style="85" customWidth="1"/>
    <col min="2060" max="2060" width="16.5546875" style="85" customWidth="1"/>
    <col min="2061" max="2304" width="11.44140625" style="85"/>
    <col min="2305" max="2305" width="22.6640625" style="85" customWidth="1"/>
    <col min="2306" max="2306" width="15.44140625" style="85" customWidth="1"/>
    <col min="2307" max="2307" width="7.33203125" style="85" customWidth="1"/>
    <col min="2308" max="2308" width="11.44140625" style="85"/>
    <col min="2309" max="2309" width="5.6640625" style="85" customWidth="1"/>
    <col min="2310" max="2310" width="9.5546875" style="85" customWidth="1"/>
    <col min="2311" max="2311" width="14" style="85" customWidth="1"/>
    <col min="2312" max="2312" width="16.33203125" style="85" customWidth="1"/>
    <col min="2313" max="2313" width="15.88671875" style="85" customWidth="1"/>
    <col min="2314" max="2314" width="11.6640625" style="85" customWidth="1"/>
    <col min="2315" max="2315" width="8.33203125" style="85" customWidth="1"/>
    <col min="2316" max="2316" width="16.5546875" style="85" customWidth="1"/>
    <col min="2317" max="2560" width="11.44140625" style="85"/>
    <col min="2561" max="2561" width="22.6640625" style="85" customWidth="1"/>
    <col min="2562" max="2562" width="15.44140625" style="85" customWidth="1"/>
    <col min="2563" max="2563" width="7.33203125" style="85" customWidth="1"/>
    <col min="2564" max="2564" width="11.44140625" style="85"/>
    <col min="2565" max="2565" width="5.6640625" style="85" customWidth="1"/>
    <col min="2566" max="2566" width="9.5546875" style="85" customWidth="1"/>
    <col min="2567" max="2567" width="14" style="85" customWidth="1"/>
    <col min="2568" max="2568" width="16.33203125" style="85" customWidth="1"/>
    <col min="2569" max="2569" width="15.88671875" style="85" customWidth="1"/>
    <col min="2570" max="2570" width="11.6640625" style="85" customWidth="1"/>
    <col min="2571" max="2571" width="8.33203125" style="85" customWidth="1"/>
    <col min="2572" max="2572" width="16.5546875" style="85" customWidth="1"/>
    <col min="2573" max="2816" width="11.44140625" style="85"/>
    <col min="2817" max="2817" width="22.6640625" style="85" customWidth="1"/>
    <col min="2818" max="2818" width="15.44140625" style="85" customWidth="1"/>
    <col min="2819" max="2819" width="7.33203125" style="85" customWidth="1"/>
    <col min="2820" max="2820" width="11.44140625" style="85"/>
    <col min="2821" max="2821" width="5.6640625" style="85" customWidth="1"/>
    <col min="2822" max="2822" width="9.5546875" style="85" customWidth="1"/>
    <col min="2823" max="2823" width="14" style="85" customWidth="1"/>
    <col min="2824" max="2824" width="16.33203125" style="85" customWidth="1"/>
    <col min="2825" max="2825" width="15.88671875" style="85" customWidth="1"/>
    <col min="2826" max="2826" width="11.6640625" style="85" customWidth="1"/>
    <col min="2827" max="2827" width="8.33203125" style="85" customWidth="1"/>
    <col min="2828" max="2828" width="16.5546875" style="85" customWidth="1"/>
    <col min="2829" max="3072" width="11.44140625" style="85"/>
    <col min="3073" max="3073" width="22.6640625" style="85" customWidth="1"/>
    <col min="3074" max="3074" width="15.44140625" style="85" customWidth="1"/>
    <col min="3075" max="3075" width="7.33203125" style="85" customWidth="1"/>
    <col min="3076" max="3076" width="11.44140625" style="85"/>
    <col min="3077" max="3077" width="5.6640625" style="85" customWidth="1"/>
    <col min="3078" max="3078" width="9.5546875" style="85" customWidth="1"/>
    <col min="3079" max="3079" width="14" style="85" customWidth="1"/>
    <col min="3080" max="3080" width="16.33203125" style="85" customWidth="1"/>
    <col min="3081" max="3081" width="15.88671875" style="85" customWidth="1"/>
    <col min="3082" max="3082" width="11.6640625" style="85" customWidth="1"/>
    <col min="3083" max="3083" width="8.33203125" style="85" customWidth="1"/>
    <col min="3084" max="3084" width="16.5546875" style="85" customWidth="1"/>
    <col min="3085" max="3328" width="11.44140625" style="85"/>
    <col min="3329" max="3329" width="22.6640625" style="85" customWidth="1"/>
    <col min="3330" max="3330" width="15.44140625" style="85" customWidth="1"/>
    <col min="3331" max="3331" width="7.33203125" style="85" customWidth="1"/>
    <col min="3332" max="3332" width="11.44140625" style="85"/>
    <col min="3333" max="3333" width="5.6640625" style="85" customWidth="1"/>
    <col min="3334" max="3334" width="9.5546875" style="85" customWidth="1"/>
    <col min="3335" max="3335" width="14" style="85" customWidth="1"/>
    <col min="3336" max="3336" width="16.33203125" style="85" customWidth="1"/>
    <col min="3337" max="3337" width="15.88671875" style="85" customWidth="1"/>
    <col min="3338" max="3338" width="11.6640625" style="85" customWidth="1"/>
    <col min="3339" max="3339" width="8.33203125" style="85" customWidth="1"/>
    <col min="3340" max="3340" width="16.5546875" style="85" customWidth="1"/>
    <col min="3341" max="3584" width="11.44140625" style="85"/>
    <col min="3585" max="3585" width="22.6640625" style="85" customWidth="1"/>
    <col min="3586" max="3586" width="15.44140625" style="85" customWidth="1"/>
    <col min="3587" max="3587" width="7.33203125" style="85" customWidth="1"/>
    <col min="3588" max="3588" width="11.44140625" style="85"/>
    <col min="3589" max="3589" width="5.6640625" style="85" customWidth="1"/>
    <col min="3590" max="3590" width="9.5546875" style="85" customWidth="1"/>
    <col min="3591" max="3591" width="14" style="85" customWidth="1"/>
    <col min="3592" max="3592" width="16.33203125" style="85" customWidth="1"/>
    <col min="3593" max="3593" width="15.88671875" style="85" customWidth="1"/>
    <col min="3594" max="3594" width="11.6640625" style="85" customWidth="1"/>
    <col min="3595" max="3595" width="8.33203125" style="85" customWidth="1"/>
    <col min="3596" max="3596" width="16.5546875" style="85" customWidth="1"/>
    <col min="3597" max="3840" width="11.44140625" style="85"/>
    <col min="3841" max="3841" width="22.6640625" style="85" customWidth="1"/>
    <col min="3842" max="3842" width="15.44140625" style="85" customWidth="1"/>
    <col min="3843" max="3843" width="7.33203125" style="85" customWidth="1"/>
    <col min="3844" max="3844" width="11.44140625" style="85"/>
    <col min="3845" max="3845" width="5.6640625" style="85" customWidth="1"/>
    <col min="3846" max="3846" width="9.5546875" style="85" customWidth="1"/>
    <col min="3847" max="3847" width="14" style="85" customWidth="1"/>
    <col min="3848" max="3848" width="16.33203125" style="85" customWidth="1"/>
    <col min="3849" max="3849" width="15.88671875" style="85" customWidth="1"/>
    <col min="3850" max="3850" width="11.6640625" style="85" customWidth="1"/>
    <col min="3851" max="3851" width="8.33203125" style="85" customWidth="1"/>
    <col min="3852" max="3852" width="16.5546875" style="85" customWidth="1"/>
    <col min="3853" max="4096" width="11.44140625" style="85"/>
    <col min="4097" max="4097" width="22.6640625" style="85" customWidth="1"/>
    <col min="4098" max="4098" width="15.44140625" style="85" customWidth="1"/>
    <col min="4099" max="4099" width="7.33203125" style="85" customWidth="1"/>
    <col min="4100" max="4100" width="11.44140625" style="85"/>
    <col min="4101" max="4101" width="5.6640625" style="85" customWidth="1"/>
    <col min="4102" max="4102" width="9.5546875" style="85" customWidth="1"/>
    <col min="4103" max="4103" width="14" style="85" customWidth="1"/>
    <col min="4104" max="4104" width="16.33203125" style="85" customWidth="1"/>
    <col min="4105" max="4105" width="15.88671875" style="85" customWidth="1"/>
    <col min="4106" max="4106" width="11.6640625" style="85" customWidth="1"/>
    <col min="4107" max="4107" width="8.33203125" style="85" customWidth="1"/>
    <col min="4108" max="4108" width="16.5546875" style="85" customWidth="1"/>
    <col min="4109" max="4352" width="11.44140625" style="85"/>
    <col min="4353" max="4353" width="22.6640625" style="85" customWidth="1"/>
    <col min="4354" max="4354" width="15.44140625" style="85" customWidth="1"/>
    <col min="4355" max="4355" width="7.33203125" style="85" customWidth="1"/>
    <col min="4356" max="4356" width="11.44140625" style="85"/>
    <col min="4357" max="4357" width="5.6640625" style="85" customWidth="1"/>
    <col min="4358" max="4358" width="9.5546875" style="85" customWidth="1"/>
    <col min="4359" max="4359" width="14" style="85" customWidth="1"/>
    <col min="4360" max="4360" width="16.33203125" style="85" customWidth="1"/>
    <col min="4361" max="4361" width="15.88671875" style="85" customWidth="1"/>
    <col min="4362" max="4362" width="11.6640625" style="85" customWidth="1"/>
    <col min="4363" max="4363" width="8.33203125" style="85" customWidth="1"/>
    <col min="4364" max="4364" width="16.5546875" style="85" customWidth="1"/>
    <col min="4365" max="4608" width="11.44140625" style="85"/>
    <col min="4609" max="4609" width="22.6640625" style="85" customWidth="1"/>
    <col min="4610" max="4610" width="15.44140625" style="85" customWidth="1"/>
    <col min="4611" max="4611" width="7.33203125" style="85" customWidth="1"/>
    <col min="4612" max="4612" width="11.44140625" style="85"/>
    <col min="4613" max="4613" width="5.6640625" style="85" customWidth="1"/>
    <col min="4614" max="4614" width="9.5546875" style="85" customWidth="1"/>
    <col min="4615" max="4615" width="14" style="85" customWidth="1"/>
    <col min="4616" max="4616" width="16.33203125" style="85" customWidth="1"/>
    <col min="4617" max="4617" width="15.88671875" style="85" customWidth="1"/>
    <col min="4618" max="4618" width="11.6640625" style="85" customWidth="1"/>
    <col min="4619" max="4619" width="8.33203125" style="85" customWidth="1"/>
    <col min="4620" max="4620" width="16.5546875" style="85" customWidth="1"/>
    <col min="4621" max="4864" width="11.44140625" style="85"/>
    <col min="4865" max="4865" width="22.6640625" style="85" customWidth="1"/>
    <col min="4866" max="4866" width="15.44140625" style="85" customWidth="1"/>
    <col min="4867" max="4867" width="7.33203125" style="85" customWidth="1"/>
    <col min="4868" max="4868" width="11.44140625" style="85"/>
    <col min="4869" max="4869" width="5.6640625" style="85" customWidth="1"/>
    <col min="4870" max="4870" width="9.5546875" style="85" customWidth="1"/>
    <col min="4871" max="4871" width="14" style="85" customWidth="1"/>
    <col min="4872" max="4872" width="16.33203125" style="85" customWidth="1"/>
    <col min="4873" max="4873" width="15.88671875" style="85" customWidth="1"/>
    <col min="4874" max="4874" width="11.6640625" style="85" customWidth="1"/>
    <col min="4875" max="4875" width="8.33203125" style="85" customWidth="1"/>
    <col min="4876" max="4876" width="16.5546875" style="85" customWidth="1"/>
    <col min="4877" max="5120" width="11.44140625" style="85"/>
    <col min="5121" max="5121" width="22.6640625" style="85" customWidth="1"/>
    <col min="5122" max="5122" width="15.44140625" style="85" customWidth="1"/>
    <col min="5123" max="5123" width="7.33203125" style="85" customWidth="1"/>
    <col min="5124" max="5124" width="11.44140625" style="85"/>
    <col min="5125" max="5125" width="5.6640625" style="85" customWidth="1"/>
    <col min="5126" max="5126" width="9.5546875" style="85" customWidth="1"/>
    <col min="5127" max="5127" width="14" style="85" customWidth="1"/>
    <col min="5128" max="5128" width="16.33203125" style="85" customWidth="1"/>
    <col min="5129" max="5129" width="15.88671875" style="85" customWidth="1"/>
    <col min="5130" max="5130" width="11.6640625" style="85" customWidth="1"/>
    <col min="5131" max="5131" width="8.33203125" style="85" customWidth="1"/>
    <col min="5132" max="5132" width="16.5546875" style="85" customWidth="1"/>
    <col min="5133" max="5376" width="11.44140625" style="85"/>
    <col min="5377" max="5377" width="22.6640625" style="85" customWidth="1"/>
    <col min="5378" max="5378" width="15.44140625" style="85" customWidth="1"/>
    <col min="5379" max="5379" width="7.33203125" style="85" customWidth="1"/>
    <col min="5380" max="5380" width="11.44140625" style="85"/>
    <col min="5381" max="5381" width="5.6640625" style="85" customWidth="1"/>
    <col min="5382" max="5382" width="9.5546875" style="85" customWidth="1"/>
    <col min="5383" max="5383" width="14" style="85" customWidth="1"/>
    <col min="5384" max="5384" width="16.33203125" style="85" customWidth="1"/>
    <col min="5385" max="5385" width="15.88671875" style="85" customWidth="1"/>
    <col min="5386" max="5386" width="11.6640625" style="85" customWidth="1"/>
    <col min="5387" max="5387" width="8.33203125" style="85" customWidth="1"/>
    <col min="5388" max="5388" width="16.5546875" style="85" customWidth="1"/>
    <col min="5389" max="5632" width="11.44140625" style="85"/>
    <col min="5633" max="5633" width="22.6640625" style="85" customWidth="1"/>
    <col min="5634" max="5634" width="15.44140625" style="85" customWidth="1"/>
    <col min="5635" max="5635" width="7.33203125" style="85" customWidth="1"/>
    <col min="5636" max="5636" width="11.44140625" style="85"/>
    <col min="5637" max="5637" width="5.6640625" style="85" customWidth="1"/>
    <col min="5638" max="5638" width="9.5546875" style="85" customWidth="1"/>
    <col min="5639" max="5639" width="14" style="85" customWidth="1"/>
    <col min="5640" max="5640" width="16.33203125" style="85" customWidth="1"/>
    <col min="5641" max="5641" width="15.88671875" style="85" customWidth="1"/>
    <col min="5642" max="5642" width="11.6640625" style="85" customWidth="1"/>
    <col min="5643" max="5643" width="8.33203125" style="85" customWidth="1"/>
    <col min="5644" max="5644" width="16.5546875" style="85" customWidth="1"/>
    <col min="5645" max="5888" width="11.44140625" style="85"/>
    <col min="5889" max="5889" width="22.6640625" style="85" customWidth="1"/>
    <col min="5890" max="5890" width="15.44140625" style="85" customWidth="1"/>
    <col min="5891" max="5891" width="7.33203125" style="85" customWidth="1"/>
    <col min="5892" max="5892" width="11.44140625" style="85"/>
    <col min="5893" max="5893" width="5.6640625" style="85" customWidth="1"/>
    <col min="5894" max="5894" width="9.5546875" style="85" customWidth="1"/>
    <col min="5895" max="5895" width="14" style="85" customWidth="1"/>
    <col min="5896" max="5896" width="16.33203125" style="85" customWidth="1"/>
    <col min="5897" max="5897" width="15.88671875" style="85" customWidth="1"/>
    <col min="5898" max="5898" width="11.6640625" style="85" customWidth="1"/>
    <col min="5899" max="5899" width="8.33203125" style="85" customWidth="1"/>
    <col min="5900" max="5900" width="16.5546875" style="85" customWidth="1"/>
    <col min="5901" max="6144" width="11.44140625" style="85"/>
    <col min="6145" max="6145" width="22.6640625" style="85" customWidth="1"/>
    <col min="6146" max="6146" width="15.44140625" style="85" customWidth="1"/>
    <col min="6147" max="6147" width="7.33203125" style="85" customWidth="1"/>
    <col min="6148" max="6148" width="11.44140625" style="85"/>
    <col min="6149" max="6149" width="5.6640625" style="85" customWidth="1"/>
    <col min="6150" max="6150" width="9.5546875" style="85" customWidth="1"/>
    <col min="6151" max="6151" width="14" style="85" customWidth="1"/>
    <col min="6152" max="6152" width="16.33203125" style="85" customWidth="1"/>
    <col min="6153" max="6153" width="15.88671875" style="85" customWidth="1"/>
    <col min="6154" max="6154" width="11.6640625" style="85" customWidth="1"/>
    <col min="6155" max="6155" width="8.33203125" style="85" customWidth="1"/>
    <col min="6156" max="6156" width="16.5546875" style="85" customWidth="1"/>
    <col min="6157" max="6400" width="11.44140625" style="85"/>
    <col min="6401" max="6401" width="22.6640625" style="85" customWidth="1"/>
    <col min="6402" max="6402" width="15.44140625" style="85" customWidth="1"/>
    <col min="6403" max="6403" width="7.33203125" style="85" customWidth="1"/>
    <col min="6404" max="6404" width="11.44140625" style="85"/>
    <col min="6405" max="6405" width="5.6640625" style="85" customWidth="1"/>
    <col min="6406" max="6406" width="9.5546875" style="85" customWidth="1"/>
    <col min="6407" max="6407" width="14" style="85" customWidth="1"/>
    <col min="6408" max="6408" width="16.33203125" style="85" customWidth="1"/>
    <col min="6409" max="6409" width="15.88671875" style="85" customWidth="1"/>
    <col min="6410" max="6410" width="11.6640625" style="85" customWidth="1"/>
    <col min="6411" max="6411" width="8.33203125" style="85" customWidth="1"/>
    <col min="6412" max="6412" width="16.5546875" style="85" customWidth="1"/>
    <col min="6413" max="6656" width="11.44140625" style="85"/>
    <col min="6657" max="6657" width="22.6640625" style="85" customWidth="1"/>
    <col min="6658" max="6658" width="15.44140625" style="85" customWidth="1"/>
    <col min="6659" max="6659" width="7.33203125" style="85" customWidth="1"/>
    <col min="6660" max="6660" width="11.44140625" style="85"/>
    <col min="6661" max="6661" width="5.6640625" style="85" customWidth="1"/>
    <col min="6662" max="6662" width="9.5546875" style="85" customWidth="1"/>
    <col min="6663" max="6663" width="14" style="85" customWidth="1"/>
    <col min="6664" max="6664" width="16.33203125" style="85" customWidth="1"/>
    <col min="6665" max="6665" width="15.88671875" style="85" customWidth="1"/>
    <col min="6666" max="6666" width="11.6640625" style="85" customWidth="1"/>
    <col min="6667" max="6667" width="8.33203125" style="85" customWidth="1"/>
    <col min="6668" max="6668" width="16.5546875" style="85" customWidth="1"/>
    <col min="6669" max="6912" width="11.44140625" style="85"/>
    <col min="6913" max="6913" width="22.6640625" style="85" customWidth="1"/>
    <col min="6914" max="6914" width="15.44140625" style="85" customWidth="1"/>
    <col min="6915" max="6915" width="7.33203125" style="85" customWidth="1"/>
    <col min="6916" max="6916" width="11.44140625" style="85"/>
    <col min="6917" max="6917" width="5.6640625" style="85" customWidth="1"/>
    <col min="6918" max="6918" width="9.5546875" style="85" customWidth="1"/>
    <col min="6919" max="6919" width="14" style="85" customWidth="1"/>
    <col min="6920" max="6920" width="16.33203125" style="85" customWidth="1"/>
    <col min="6921" max="6921" width="15.88671875" style="85" customWidth="1"/>
    <col min="6922" max="6922" width="11.6640625" style="85" customWidth="1"/>
    <col min="6923" max="6923" width="8.33203125" style="85" customWidth="1"/>
    <col min="6924" max="6924" width="16.5546875" style="85" customWidth="1"/>
    <col min="6925" max="7168" width="11.44140625" style="85"/>
    <col min="7169" max="7169" width="22.6640625" style="85" customWidth="1"/>
    <col min="7170" max="7170" width="15.44140625" style="85" customWidth="1"/>
    <col min="7171" max="7171" width="7.33203125" style="85" customWidth="1"/>
    <col min="7172" max="7172" width="11.44140625" style="85"/>
    <col min="7173" max="7173" width="5.6640625" style="85" customWidth="1"/>
    <col min="7174" max="7174" width="9.5546875" style="85" customWidth="1"/>
    <col min="7175" max="7175" width="14" style="85" customWidth="1"/>
    <col min="7176" max="7176" width="16.33203125" style="85" customWidth="1"/>
    <col min="7177" max="7177" width="15.88671875" style="85" customWidth="1"/>
    <col min="7178" max="7178" width="11.6640625" style="85" customWidth="1"/>
    <col min="7179" max="7179" width="8.33203125" style="85" customWidth="1"/>
    <col min="7180" max="7180" width="16.5546875" style="85" customWidth="1"/>
    <col min="7181" max="7424" width="11.44140625" style="85"/>
    <col min="7425" max="7425" width="22.6640625" style="85" customWidth="1"/>
    <col min="7426" max="7426" width="15.44140625" style="85" customWidth="1"/>
    <col min="7427" max="7427" width="7.33203125" style="85" customWidth="1"/>
    <col min="7428" max="7428" width="11.44140625" style="85"/>
    <col min="7429" max="7429" width="5.6640625" style="85" customWidth="1"/>
    <col min="7430" max="7430" width="9.5546875" style="85" customWidth="1"/>
    <col min="7431" max="7431" width="14" style="85" customWidth="1"/>
    <col min="7432" max="7432" width="16.33203125" style="85" customWidth="1"/>
    <col min="7433" max="7433" width="15.88671875" style="85" customWidth="1"/>
    <col min="7434" max="7434" width="11.6640625" style="85" customWidth="1"/>
    <col min="7435" max="7435" width="8.33203125" style="85" customWidth="1"/>
    <col min="7436" max="7436" width="16.5546875" style="85" customWidth="1"/>
    <col min="7437" max="7680" width="11.44140625" style="85"/>
    <col min="7681" max="7681" width="22.6640625" style="85" customWidth="1"/>
    <col min="7682" max="7682" width="15.44140625" style="85" customWidth="1"/>
    <col min="7683" max="7683" width="7.33203125" style="85" customWidth="1"/>
    <col min="7684" max="7684" width="11.44140625" style="85"/>
    <col min="7685" max="7685" width="5.6640625" style="85" customWidth="1"/>
    <col min="7686" max="7686" width="9.5546875" style="85" customWidth="1"/>
    <col min="7687" max="7687" width="14" style="85" customWidth="1"/>
    <col min="7688" max="7688" width="16.33203125" style="85" customWidth="1"/>
    <col min="7689" max="7689" width="15.88671875" style="85" customWidth="1"/>
    <col min="7690" max="7690" width="11.6640625" style="85" customWidth="1"/>
    <col min="7691" max="7691" width="8.33203125" style="85" customWidth="1"/>
    <col min="7692" max="7692" width="16.5546875" style="85" customWidth="1"/>
    <col min="7693" max="7936" width="11.44140625" style="85"/>
    <col min="7937" max="7937" width="22.6640625" style="85" customWidth="1"/>
    <col min="7938" max="7938" width="15.44140625" style="85" customWidth="1"/>
    <col min="7939" max="7939" width="7.33203125" style="85" customWidth="1"/>
    <col min="7940" max="7940" width="11.44140625" style="85"/>
    <col min="7941" max="7941" width="5.6640625" style="85" customWidth="1"/>
    <col min="7942" max="7942" width="9.5546875" style="85" customWidth="1"/>
    <col min="7943" max="7943" width="14" style="85" customWidth="1"/>
    <col min="7944" max="7944" width="16.33203125" style="85" customWidth="1"/>
    <col min="7945" max="7945" width="15.88671875" style="85" customWidth="1"/>
    <col min="7946" max="7946" width="11.6640625" style="85" customWidth="1"/>
    <col min="7947" max="7947" width="8.33203125" style="85" customWidth="1"/>
    <col min="7948" max="7948" width="16.5546875" style="85" customWidth="1"/>
    <col min="7949" max="8192" width="11.44140625" style="85"/>
    <col min="8193" max="8193" width="22.6640625" style="85" customWidth="1"/>
    <col min="8194" max="8194" width="15.44140625" style="85" customWidth="1"/>
    <col min="8195" max="8195" width="7.33203125" style="85" customWidth="1"/>
    <col min="8196" max="8196" width="11.44140625" style="85"/>
    <col min="8197" max="8197" width="5.6640625" style="85" customWidth="1"/>
    <col min="8198" max="8198" width="9.5546875" style="85" customWidth="1"/>
    <col min="8199" max="8199" width="14" style="85" customWidth="1"/>
    <col min="8200" max="8200" width="16.33203125" style="85" customWidth="1"/>
    <col min="8201" max="8201" width="15.88671875" style="85" customWidth="1"/>
    <col min="8202" max="8202" width="11.6640625" style="85" customWidth="1"/>
    <col min="8203" max="8203" width="8.33203125" style="85" customWidth="1"/>
    <col min="8204" max="8204" width="16.5546875" style="85" customWidth="1"/>
    <col min="8205" max="8448" width="11.44140625" style="85"/>
    <col min="8449" max="8449" width="22.6640625" style="85" customWidth="1"/>
    <col min="8450" max="8450" width="15.44140625" style="85" customWidth="1"/>
    <col min="8451" max="8451" width="7.33203125" style="85" customWidth="1"/>
    <col min="8452" max="8452" width="11.44140625" style="85"/>
    <col min="8453" max="8453" width="5.6640625" style="85" customWidth="1"/>
    <col min="8454" max="8454" width="9.5546875" style="85" customWidth="1"/>
    <col min="8455" max="8455" width="14" style="85" customWidth="1"/>
    <col min="8456" max="8456" width="16.33203125" style="85" customWidth="1"/>
    <col min="8457" max="8457" width="15.88671875" style="85" customWidth="1"/>
    <col min="8458" max="8458" width="11.6640625" style="85" customWidth="1"/>
    <col min="8459" max="8459" width="8.33203125" style="85" customWidth="1"/>
    <col min="8460" max="8460" width="16.5546875" style="85" customWidth="1"/>
    <col min="8461" max="8704" width="11.44140625" style="85"/>
    <col min="8705" max="8705" width="22.6640625" style="85" customWidth="1"/>
    <col min="8706" max="8706" width="15.44140625" style="85" customWidth="1"/>
    <col min="8707" max="8707" width="7.33203125" style="85" customWidth="1"/>
    <col min="8708" max="8708" width="11.44140625" style="85"/>
    <col min="8709" max="8709" width="5.6640625" style="85" customWidth="1"/>
    <col min="8710" max="8710" width="9.5546875" style="85" customWidth="1"/>
    <col min="8711" max="8711" width="14" style="85" customWidth="1"/>
    <col min="8712" max="8712" width="16.33203125" style="85" customWidth="1"/>
    <col min="8713" max="8713" width="15.88671875" style="85" customWidth="1"/>
    <col min="8714" max="8714" width="11.6640625" style="85" customWidth="1"/>
    <col min="8715" max="8715" width="8.33203125" style="85" customWidth="1"/>
    <col min="8716" max="8716" width="16.5546875" style="85" customWidth="1"/>
    <col min="8717" max="8960" width="11.44140625" style="85"/>
    <col min="8961" max="8961" width="22.6640625" style="85" customWidth="1"/>
    <col min="8962" max="8962" width="15.44140625" style="85" customWidth="1"/>
    <col min="8963" max="8963" width="7.33203125" style="85" customWidth="1"/>
    <col min="8964" max="8964" width="11.44140625" style="85"/>
    <col min="8965" max="8965" width="5.6640625" style="85" customWidth="1"/>
    <col min="8966" max="8966" width="9.5546875" style="85" customWidth="1"/>
    <col min="8967" max="8967" width="14" style="85" customWidth="1"/>
    <col min="8968" max="8968" width="16.33203125" style="85" customWidth="1"/>
    <col min="8969" max="8969" width="15.88671875" style="85" customWidth="1"/>
    <col min="8970" max="8970" width="11.6640625" style="85" customWidth="1"/>
    <col min="8971" max="8971" width="8.33203125" style="85" customWidth="1"/>
    <col min="8972" max="8972" width="16.5546875" style="85" customWidth="1"/>
    <col min="8973" max="9216" width="11.44140625" style="85"/>
    <col min="9217" max="9217" width="22.6640625" style="85" customWidth="1"/>
    <col min="9218" max="9218" width="15.44140625" style="85" customWidth="1"/>
    <col min="9219" max="9219" width="7.33203125" style="85" customWidth="1"/>
    <col min="9220" max="9220" width="11.44140625" style="85"/>
    <col min="9221" max="9221" width="5.6640625" style="85" customWidth="1"/>
    <col min="9222" max="9222" width="9.5546875" style="85" customWidth="1"/>
    <col min="9223" max="9223" width="14" style="85" customWidth="1"/>
    <col min="9224" max="9224" width="16.33203125" style="85" customWidth="1"/>
    <col min="9225" max="9225" width="15.88671875" style="85" customWidth="1"/>
    <col min="9226" max="9226" width="11.6640625" style="85" customWidth="1"/>
    <col min="9227" max="9227" width="8.33203125" style="85" customWidth="1"/>
    <col min="9228" max="9228" width="16.5546875" style="85" customWidth="1"/>
    <col min="9229" max="9472" width="11.44140625" style="85"/>
    <col min="9473" max="9473" width="22.6640625" style="85" customWidth="1"/>
    <col min="9474" max="9474" width="15.44140625" style="85" customWidth="1"/>
    <col min="9475" max="9475" width="7.33203125" style="85" customWidth="1"/>
    <col min="9476" max="9476" width="11.44140625" style="85"/>
    <col min="9477" max="9477" width="5.6640625" style="85" customWidth="1"/>
    <col min="9478" max="9478" width="9.5546875" style="85" customWidth="1"/>
    <col min="9479" max="9479" width="14" style="85" customWidth="1"/>
    <col min="9480" max="9480" width="16.33203125" style="85" customWidth="1"/>
    <col min="9481" max="9481" width="15.88671875" style="85" customWidth="1"/>
    <col min="9482" max="9482" width="11.6640625" style="85" customWidth="1"/>
    <col min="9483" max="9483" width="8.33203125" style="85" customWidth="1"/>
    <col min="9484" max="9484" width="16.5546875" style="85" customWidth="1"/>
    <col min="9485" max="9728" width="11.44140625" style="85"/>
    <col min="9729" max="9729" width="22.6640625" style="85" customWidth="1"/>
    <col min="9730" max="9730" width="15.44140625" style="85" customWidth="1"/>
    <col min="9731" max="9731" width="7.33203125" style="85" customWidth="1"/>
    <col min="9732" max="9732" width="11.44140625" style="85"/>
    <col min="9733" max="9733" width="5.6640625" style="85" customWidth="1"/>
    <col min="9734" max="9734" width="9.5546875" style="85" customWidth="1"/>
    <col min="9735" max="9735" width="14" style="85" customWidth="1"/>
    <col min="9736" max="9736" width="16.33203125" style="85" customWidth="1"/>
    <col min="9737" max="9737" width="15.88671875" style="85" customWidth="1"/>
    <col min="9738" max="9738" width="11.6640625" style="85" customWidth="1"/>
    <col min="9739" max="9739" width="8.33203125" style="85" customWidth="1"/>
    <col min="9740" max="9740" width="16.5546875" style="85" customWidth="1"/>
    <col min="9741" max="9984" width="11.44140625" style="85"/>
    <col min="9985" max="9985" width="22.6640625" style="85" customWidth="1"/>
    <col min="9986" max="9986" width="15.44140625" style="85" customWidth="1"/>
    <col min="9987" max="9987" width="7.33203125" style="85" customWidth="1"/>
    <col min="9988" max="9988" width="11.44140625" style="85"/>
    <col min="9989" max="9989" width="5.6640625" style="85" customWidth="1"/>
    <col min="9990" max="9990" width="9.5546875" style="85" customWidth="1"/>
    <col min="9991" max="9991" width="14" style="85" customWidth="1"/>
    <col min="9992" max="9992" width="16.33203125" style="85" customWidth="1"/>
    <col min="9993" max="9993" width="15.88671875" style="85" customWidth="1"/>
    <col min="9994" max="9994" width="11.6640625" style="85" customWidth="1"/>
    <col min="9995" max="9995" width="8.33203125" style="85" customWidth="1"/>
    <col min="9996" max="9996" width="16.5546875" style="85" customWidth="1"/>
    <col min="9997" max="10240" width="11.44140625" style="85"/>
    <col min="10241" max="10241" width="22.6640625" style="85" customWidth="1"/>
    <col min="10242" max="10242" width="15.44140625" style="85" customWidth="1"/>
    <col min="10243" max="10243" width="7.33203125" style="85" customWidth="1"/>
    <col min="10244" max="10244" width="11.44140625" style="85"/>
    <col min="10245" max="10245" width="5.6640625" style="85" customWidth="1"/>
    <col min="10246" max="10246" width="9.5546875" style="85" customWidth="1"/>
    <col min="10247" max="10247" width="14" style="85" customWidth="1"/>
    <col min="10248" max="10248" width="16.33203125" style="85" customWidth="1"/>
    <col min="10249" max="10249" width="15.88671875" style="85" customWidth="1"/>
    <col min="10250" max="10250" width="11.6640625" style="85" customWidth="1"/>
    <col min="10251" max="10251" width="8.33203125" style="85" customWidth="1"/>
    <col min="10252" max="10252" width="16.5546875" style="85" customWidth="1"/>
    <col min="10253" max="10496" width="11.44140625" style="85"/>
    <col min="10497" max="10497" width="22.6640625" style="85" customWidth="1"/>
    <col min="10498" max="10498" width="15.44140625" style="85" customWidth="1"/>
    <col min="10499" max="10499" width="7.33203125" style="85" customWidth="1"/>
    <col min="10500" max="10500" width="11.44140625" style="85"/>
    <col min="10501" max="10501" width="5.6640625" style="85" customWidth="1"/>
    <col min="10502" max="10502" width="9.5546875" style="85" customWidth="1"/>
    <col min="10503" max="10503" width="14" style="85" customWidth="1"/>
    <col min="10504" max="10504" width="16.33203125" style="85" customWidth="1"/>
    <col min="10505" max="10505" width="15.88671875" style="85" customWidth="1"/>
    <col min="10506" max="10506" width="11.6640625" style="85" customWidth="1"/>
    <col min="10507" max="10507" width="8.33203125" style="85" customWidth="1"/>
    <col min="10508" max="10508" width="16.5546875" style="85" customWidth="1"/>
    <col min="10509" max="10752" width="11.44140625" style="85"/>
    <col min="10753" max="10753" width="22.6640625" style="85" customWidth="1"/>
    <col min="10754" max="10754" width="15.44140625" style="85" customWidth="1"/>
    <col min="10755" max="10755" width="7.33203125" style="85" customWidth="1"/>
    <col min="10756" max="10756" width="11.44140625" style="85"/>
    <col min="10757" max="10757" width="5.6640625" style="85" customWidth="1"/>
    <col min="10758" max="10758" width="9.5546875" style="85" customWidth="1"/>
    <col min="10759" max="10759" width="14" style="85" customWidth="1"/>
    <col min="10760" max="10760" width="16.33203125" style="85" customWidth="1"/>
    <col min="10761" max="10761" width="15.88671875" style="85" customWidth="1"/>
    <col min="10762" max="10762" width="11.6640625" style="85" customWidth="1"/>
    <col min="10763" max="10763" width="8.33203125" style="85" customWidth="1"/>
    <col min="10764" max="10764" width="16.5546875" style="85" customWidth="1"/>
    <col min="10765" max="11008" width="11.44140625" style="85"/>
    <col min="11009" max="11009" width="22.6640625" style="85" customWidth="1"/>
    <col min="11010" max="11010" width="15.44140625" style="85" customWidth="1"/>
    <col min="11011" max="11011" width="7.33203125" style="85" customWidth="1"/>
    <col min="11012" max="11012" width="11.44140625" style="85"/>
    <col min="11013" max="11013" width="5.6640625" style="85" customWidth="1"/>
    <col min="11014" max="11014" width="9.5546875" style="85" customWidth="1"/>
    <col min="11015" max="11015" width="14" style="85" customWidth="1"/>
    <col min="11016" max="11016" width="16.33203125" style="85" customWidth="1"/>
    <col min="11017" max="11017" width="15.88671875" style="85" customWidth="1"/>
    <col min="11018" max="11018" width="11.6640625" style="85" customWidth="1"/>
    <col min="11019" max="11019" width="8.33203125" style="85" customWidth="1"/>
    <col min="11020" max="11020" width="16.5546875" style="85" customWidth="1"/>
    <col min="11021" max="11264" width="11.44140625" style="85"/>
    <col min="11265" max="11265" width="22.6640625" style="85" customWidth="1"/>
    <col min="11266" max="11266" width="15.44140625" style="85" customWidth="1"/>
    <col min="11267" max="11267" width="7.33203125" style="85" customWidth="1"/>
    <col min="11268" max="11268" width="11.44140625" style="85"/>
    <col min="11269" max="11269" width="5.6640625" style="85" customWidth="1"/>
    <col min="11270" max="11270" width="9.5546875" style="85" customWidth="1"/>
    <col min="11271" max="11271" width="14" style="85" customWidth="1"/>
    <col min="11272" max="11272" width="16.33203125" style="85" customWidth="1"/>
    <col min="11273" max="11273" width="15.88671875" style="85" customWidth="1"/>
    <col min="11274" max="11274" width="11.6640625" style="85" customWidth="1"/>
    <col min="11275" max="11275" width="8.33203125" style="85" customWidth="1"/>
    <col min="11276" max="11276" width="16.5546875" style="85" customWidth="1"/>
    <col min="11277" max="11520" width="11.44140625" style="85"/>
    <col min="11521" max="11521" width="22.6640625" style="85" customWidth="1"/>
    <col min="11522" max="11522" width="15.44140625" style="85" customWidth="1"/>
    <col min="11523" max="11523" width="7.33203125" style="85" customWidth="1"/>
    <col min="11524" max="11524" width="11.44140625" style="85"/>
    <col min="11525" max="11525" width="5.6640625" style="85" customWidth="1"/>
    <col min="11526" max="11526" width="9.5546875" style="85" customWidth="1"/>
    <col min="11527" max="11527" width="14" style="85" customWidth="1"/>
    <col min="11528" max="11528" width="16.33203125" style="85" customWidth="1"/>
    <col min="11529" max="11529" width="15.88671875" style="85" customWidth="1"/>
    <col min="11530" max="11530" width="11.6640625" style="85" customWidth="1"/>
    <col min="11531" max="11531" width="8.33203125" style="85" customWidth="1"/>
    <col min="11532" max="11532" width="16.5546875" style="85" customWidth="1"/>
    <col min="11533" max="11776" width="11.44140625" style="85"/>
    <col min="11777" max="11777" width="22.6640625" style="85" customWidth="1"/>
    <col min="11778" max="11778" width="15.44140625" style="85" customWidth="1"/>
    <col min="11779" max="11779" width="7.33203125" style="85" customWidth="1"/>
    <col min="11780" max="11780" width="11.44140625" style="85"/>
    <col min="11781" max="11781" width="5.6640625" style="85" customWidth="1"/>
    <col min="11782" max="11782" width="9.5546875" style="85" customWidth="1"/>
    <col min="11783" max="11783" width="14" style="85" customWidth="1"/>
    <col min="11784" max="11784" width="16.33203125" style="85" customWidth="1"/>
    <col min="11785" max="11785" width="15.88671875" style="85" customWidth="1"/>
    <col min="11786" max="11786" width="11.6640625" style="85" customWidth="1"/>
    <col min="11787" max="11787" width="8.33203125" style="85" customWidth="1"/>
    <col min="11788" max="11788" width="16.5546875" style="85" customWidth="1"/>
    <col min="11789" max="12032" width="11.44140625" style="85"/>
    <col min="12033" max="12033" width="22.6640625" style="85" customWidth="1"/>
    <col min="12034" max="12034" width="15.44140625" style="85" customWidth="1"/>
    <col min="12035" max="12035" width="7.33203125" style="85" customWidth="1"/>
    <col min="12036" max="12036" width="11.44140625" style="85"/>
    <col min="12037" max="12037" width="5.6640625" style="85" customWidth="1"/>
    <col min="12038" max="12038" width="9.5546875" style="85" customWidth="1"/>
    <col min="12039" max="12039" width="14" style="85" customWidth="1"/>
    <col min="12040" max="12040" width="16.33203125" style="85" customWidth="1"/>
    <col min="12041" max="12041" width="15.88671875" style="85" customWidth="1"/>
    <col min="12042" max="12042" width="11.6640625" style="85" customWidth="1"/>
    <col min="12043" max="12043" width="8.33203125" style="85" customWidth="1"/>
    <col min="12044" max="12044" width="16.5546875" style="85" customWidth="1"/>
    <col min="12045" max="12288" width="11.44140625" style="85"/>
    <col min="12289" max="12289" width="22.6640625" style="85" customWidth="1"/>
    <col min="12290" max="12290" width="15.44140625" style="85" customWidth="1"/>
    <col min="12291" max="12291" width="7.33203125" style="85" customWidth="1"/>
    <col min="12292" max="12292" width="11.44140625" style="85"/>
    <col min="12293" max="12293" width="5.6640625" style="85" customWidth="1"/>
    <col min="12294" max="12294" width="9.5546875" style="85" customWidth="1"/>
    <col min="12295" max="12295" width="14" style="85" customWidth="1"/>
    <col min="12296" max="12296" width="16.33203125" style="85" customWidth="1"/>
    <col min="12297" max="12297" width="15.88671875" style="85" customWidth="1"/>
    <col min="12298" max="12298" width="11.6640625" style="85" customWidth="1"/>
    <col min="12299" max="12299" width="8.33203125" style="85" customWidth="1"/>
    <col min="12300" max="12300" width="16.5546875" style="85" customWidth="1"/>
    <col min="12301" max="12544" width="11.44140625" style="85"/>
    <col min="12545" max="12545" width="22.6640625" style="85" customWidth="1"/>
    <col min="12546" max="12546" width="15.44140625" style="85" customWidth="1"/>
    <col min="12547" max="12547" width="7.33203125" style="85" customWidth="1"/>
    <col min="12548" max="12548" width="11.44140625" style="85"/>
    <col min="12549" max="12549" width="5.6640625" style="85" customWidth="1"/>
    <col min="12550" max="12550" width="9.5546875" style="85" customWidth="1"/>
    <col min="12551" max="12551" width="14" style="85" customWidth="1"/>
    <col min="12552" max="12552" width="16.33203125" style="85" customWidth="1"/>
    <col min="12553" max="12553" width="15.88671875" style="85" customWidth="1"/>
    <col min="12554" max="12554" width="11.6640625" style="85" customWidth="1"/>
    <col min="12555" max="12555" width="8.33203125" style="85" customWidth="1"/>
    <col min="12556" max="12556" width="16.5546875" style="85" customWidth="1"/>
    <col min="12557" max="12800" width="11.44140625" style="85"/>
    <col min="12801" max="12801" width="22.6640625" style="85" customWidth="1"/>
    <col min="12802" max="12802" width="15.44140625" style="85" customWidth="1"/>
    <col min="12803" max="12803" width="7.33203125" style="85" customWidth="1"/>
    <col min="12804" max="12804" width="11.44140625" style="85"/>
    <col min="12805" max="12805" width="5.6640625" style="85" customWidth="1"/>
    <col min="12806" max="12806" width="9.5546875" style="85" customWidth="1"/>
    <col min="12807" max="12807" width="14" style="85" customWidth="1"/>
    <col min="12808" max="12808" width="16.33203125" style="85" customWidth="1"/>
    <col min="12809" max="12809" width="15.88671875" style="85" customWidth="1"/>
    <col min="12810" max="12810" width="11.6640625" style="85" customWidth="1"/>
    <col min="12811" max="12811" width="8.33203125" style="85" customWidth="1"/>
    <col min="12812" max="12812" width="16.5546875" style="85" customWidth="1"/>
    <col min="12813" max="13056" width="11.44140625" style="85"/>
    <col min="13057" max="13057" width="22.6640625" style="85" customWidth="1"/>
    <col min="13058" max="13058" width="15.44140625" style="85" customWidth="1"/>
    <col min="13059" max="13059" width="7.33203125" style="85" customWidth="1"/>
    <col min="13060" max="13060" width="11.44140625" style="85"/>
    <col min="13061" max="13061" width="5.6640625" style="85" customWidth="1"/>
    <col min="13062" max="13062" width="9.5546875" style="85" customWidth="1"/>
    <col min="13063" max="13063" width="14" style="85" customWidth="1"/>
    <col min="13064" max="13064" width="16.33203125" style="85" customWidth="1"/>
    <col min="13065" max="13065" width="15.88671875" style="85" customWidth="1"/>
    <col min="13066" max="13066" width="11.6640625" style="85" customWidth="1"/>
    <col min="13067" max="13067" width="8.33203125" style="85" customWidth="1"/>
    <col min="13068" max="13068" width="16.5546875" style="85" customWidth="1"/>
    <col min="13069" max="13312" width="11.44140625" style="85"/>
    <col min="13313" max="13313" width="22.6640625" style="85" customWidth="1"/>
    <col min="13314" max="13314" width="15.44140625" style="85" customWidth="1"/>
    <col min="13315" max="13315" width="7.33203125" style="85" customWidth="1"/>
    <col min="13316" max="13316" width="11.44140625" style="85"/>
    <col min="13317" max="13317" width="5.6640625" style="85" customWidth="1"/>
    <col min="13318" max="13318" width="9.5546875" style="85" customWidth="1"/>
    <col min="13319" max="13319" width="14" style="85" customWidth="1"/>
    <col min="13320" max="13320" width="16.33203125" style="85" customWidth="1"/>
    <col min="13321" max="13321" width="15.88671875" style="85" customWidth="1"/>
    <col min="13322" max="13322" width="11.6640625" style="85" customWidth="1"/>
    <col min="13323" max="13323" width="8.33203125" style="85" customWidth="1"/>
    <col min="13324" max="13324" width="16.5546875" style="85" customWidth="1"/>
    <col min="13325" max="13568" width="11.44140625" style="85"/>
    <col min="13569" max="13569" width="22.6640625" style="85" customWidth="1"/>
    <col min="13570" max="13570" width="15.44140625" style="85" customWidth="1"/>
    <col min="13571" max="13571" width="7.33203125" style="85" customWidth="1"/>
    <col min="13572" max="13572" width="11.44140625" style="85"/>
    <col min="13573" max="13573" width="5.6640625" style="85" customWidth="1"/>
    <col min="13574" max="13574" width="9.5546875" style="85" customWidth="1"/>
    <col min="13575" max="13575" width="14" style="85" customWidth="1"/>
    <col min="13576" max="13576" width="16.33203125" style="85" customWidth="1"/>
    <col min="13577" max="13577" width="15.88671875" style="85" customWidth="1"/>
    <col min="13578" max="13578" width="11.6640625" style="85" customWidth="1"/>
    <col min="13579" max="13579" width="8.33203125" style="85" customWidth="1"/>
    <col min="13580" max="13580" width="16.5546875" style="85" customWidth="1"/>
    <col min="13581" max="13824" width="11.44140625" style="85"/>
    <col min="13825" max="13825" width="22.6640625" style="85" customWidth="1"/>
    <col min="13826" max="13826" width="15.44140625" style="85" customWidth="1"/>
    <col min="13827" max="13827" width="7.33203125" style="85" customWidth="1"/>
    <col min="13828" max="13828" width="11.44140625" style="85"/>
    <col min="13829" max="13829" width="5.6640625" style="85" customWidth="1"/>
    <col min="13830" max="13830" width="9.5546875" style="85" customWidth="1"/>
    <col min="13831" max="13831" width="14" style="85" customWidth="1"/>
    <col min="13832" max="13832" width="16.33203125" style="85" customWidth="1"/>
    <col min="13833" max="13833" width="15.88671875" style="85" customWidth="1"/>
    <col min="13834" max="13834" width="11.6640625" style="85" customWidth="1"/>
    <col min="13835" max="13835" width="8.33203125" style="85" customWidth="1"/>
    <col min="13836" max="13836" width="16.5546875" style="85" customWidth="1"/>
    <col min="13837" max="14080" width="11.44140625" style="85"/>
    <col min="14081" max="14081" width="22.6640625" style="85" customWidth="1"/>
    <col min="14082" max="14082" width="15.44140625" style="85" customWidth="1"/>
    <col min="14083" max="14083" width="7.33203125" style="85" customWidth="1"/>
    <col min="14084" max="14084" width="11.44140625" style="85"/>
    <col min="14085" max="14085" width="5.6640625" style="85" customWidth="1"/>
    <col min="14086" max="14086" width="9.5546875" style="85" customWidth="1"/>
    <col min="14087" max="14087" width="14" style="85" customWidth="1"/>
    <col min="14088" max="14088" width="16.33203125" style="85" customWidth="1"/>
    <col min="14089" max="14089" width="15.88671875" style="85" customWidth="1"/>
    <col min="14090" max="14090" width="11.6640625" style="85" customWidth="1"/>
    <col min="14091" max="14091" width="8.33203125" style="85" customWidth="1"/>
    <col min="14092" max="14092" width="16.5546875" style="85" customWidth="1"/>
    <col min="14093" max="14336" width="11.44140625" style="85"/>
    <col min="14337" max="14337" width="22.6640625" style="85" customWidth="1"/>
    <col min="14338" max="14338" width="15.44140625" style="85" customWidth="1"/>
    <col min="14339" max="14339" width="7.33203125" style="85" customWidth="1"/>
    <col min="14340" max="14340" width="11.44140625" style="85"/>
    <col min="14341" max="14341" width="5.6640625" style="85" customWidth="1"/>
    <col min="14342" max="14342" width="9.5546875" style="85" customWidth="1"/>
    <col min="14343" max="14343" width="14" style="85" customWidth="1"/>
    <col min="14344" max="14344" width="16.33203125" style="85" customWidth="1"/>
    <col min="14345" max="14345" width="15.88671875" style="85" customWidth="1"/>
    <col min="14346" max="14346" width="11.6640625" style="85" customWidth="1"/>
    <col min="14347" max="14347" width="8.33203125" style="85" customWidth="1"/>
    <col min="14348" max="14348" width="16.5546875" style="85" customWidth="1"/>
    <col min="14349" max="14592" width="11.44140625" style="85"/>
    <col min="14593" max="14593" width="22.6640625" style="85" customWidth="1"/>
    <col min="14594" max="14594" width="15.44140625" style="85" customWidth="1"/>
    <col min="14595" max="14595" width="7.33203125" style="85" customWidth="1"/>
    <col min="14596" max="14596" width="11.44140625" style="85"/>
    <col min="14597" max="14597" width="5.6640625" style="85" customWidth="1"/>
    <col min="14598" max="14598" width="9.5546875" style="85" customWidth="1"/>
    <col min="14599" max="14599" width="14" style="85" customWidth="1"/>
    <col min="14600" max="14600" width="16.33203125" style="85" customWidth="1"/>
    <col min="14601" max="14601" width="15.88671875" style="85" customWidth="1"/>
    <col min="14602" max="14602" width="11.6640625" style="85" customWidth="1"/>
    <col min="14603" max="14603" width="8.33203125" style="85" customWidth="1"/>
    <col min="14604" max="14604" width="16.5546875" style="85" customWidth="1"/>
    <col min="14605" max="14848" width="11.44140625" style="85"/>
    <col min="14849" max="14849" width="22.6640625" style="85" customWidth="1"/>
    <col min="14850" max="14850" width="15.44140625" style="85" customWidth="1"/>
    <col min="14851" max="14851" width="7.33203125" style="85" customWidth="1"/>
    <col min="14852" max="14852" width="11.44140625" style="85"/>
    <col min="14853" max="14853" width="5.6640625" style="85" customWidth="1"/>
    <col min="14854" max="14854" width="9.5546875" style="85" customWidth="1"/>
    <col min="14855" max="14855" width="14" style="85" customWidth="1"/>
    <col min="14856" max="14856" width="16.33203125" style="85" customWidth="1"/>
    <col min="14857" max="14857" width="15.88671875" style="85" customWidth="1"/>
    <col min="14858" max="14858" width="11.6640625" style="85" customWidth="1"/>
    <col min="14859" max="14859" width="8.33203125" style="85" customWidth="1"/>
    <col min="14860" max="14860" width="16.5546875" style="85" customWidth="1"/>
    <col min="14861" max="15104" width="11.44140625" style="85"/>
    <col min="15105" max="15105" width="22.6640625" style="85" customWidth="1"/>
    <col min="15106" max="15106" width="15.44140625" style="85" customWidth="1"/>
    <col min="15107" max="15107" width="7.33203125" style="85" customWidth="1"/>
    <col min="15108" max="15108" width="11.44140625" style="85"/>
    <col min="15109" max="15109" width="5.6640625" style="85" customWidth="1"/>
    <col min="15110" max="15110" width="9.5546875" style="85" customWidth="1"/>
    <col min="15111" max="15111" width="14" style="85" customWidth="1"/>
    <col min="15112" max="15112" width="16.33203125" style="85" customWidth="1"/>
    <col min="15113" max="15113" width="15.88671875" style="85" customWidth="1"/>
    <col min="15114" max="15114" width="11.6640625" style="85" customWidth="1"/>
    <col min="15115" max="15115" width="8.33203125" style="85" customWidth="1"/>
    <col min="15116" max="15116" width="16.5546875" style="85" customWidth="1"/>
    <col min="15117" max="15360" width="11.44140625" style="85"/>
    <col min="15361" max="15361" width="22.6640625" style="85" customWidth="1"/>
    <col min="15362" max="15362" width="15.44140625" style="85" customWidth="1"/>
    <col min="15363" max="15363" width="7.33203125" style="85" customWidth="1"/>
    <col min="15364" max="15364" width="11.44140625" style="85"/>
    <col min="15365" max="15365" width="5.6640625" style="85" customWidth="1"/>
    <col min="15366" max="15366" width="9.5546875" style="85" customWidth="1"/>
    <col min="15367" max="15367" width="14" style="85" customWidth="1"/>
    <col min="15368" max="15368" width="16.33203125" style="85" customWidth="1"/>
    <col min="15369" max="15369" width="15.88671875" style="85" customWidth="1"/>
    <col min="15370" max="15370" width="11.6640625" style="85" customWidth="1"/>
    <col min="15371" max="15371" width="8.33203125" style="85" customWidth="1"/>
    <col min="15372" max="15372" width="16.5546875" style="85" customWidth="1"/>
    <col min="15373" max="15616" width="11.44140625" style="85"/>
    <col min="15617" max="15617" width="22.6640625" style="85" customWidth="1"/>
    <col min="15618" max="15618" width="15.44140625" style="85" customWidth="1"/>
    <col min="15619" max="15619" width="7.33203125" style="85" customWidth="1"/>
    <col min="15620" max="15620" width="11.44140625" style="85"/>
    <col min="15621" max="15621" width="5.6640625" style="85" customWidth="1"/>
    <col min="15622" max="15622" width="9.5546875" style="85" customWidth="1"/>
    <col min="15623" max="15623" width="14" style="85" customWidth="1"/>
    <col min="15624" max="15624" width="16.33203125" style="85" customWidth="1"/>
    <col min="15625" max="15625" width="15.88671875" style="85" customWidth="1"/>
    <col min="15626" max="15626" width="11.6640625" style="85" customWidth="1"/>
    <col min="15627" max="15627" width="8.33203125" style="85" customWidth="1"/>
    <col min="15628" max="15628" width="16.5546875" style="85" customWidth="1"/>
    <col min="15629" max="15872" width="11.44140625" style="85"/>
    <col min="15873" max="15873" width="22.6640625" style="85" customWidth="1"/>
    <col min="15874" max="15874" width="15.44140625" style="85" customWidth="1"/>
    <col min="15875" max="15875" width="7.33203125" style="85" customWidth="1"/>
    <col min="15876" max="15876" width="11.44140625" style="85"/>
    <col min="15877" max="15877" width="5.6640625" style="85" customWidth="1"/>
    <col min="15878" max="15878" width="9.5546875" style="85" customWidth="1"/>
    <col min="15879" max="15879" width="14" style="85" customWidth="1"/>
    <col min="15880" max="15880" width="16.33203125" style="85" customWidth="1"/>
    <col min="15881" max="15881" width="15.88671875" style="85" customWidth="1"/>
    <col min="15882" max="15882" width="11.6640625" style="85" customWidth="1"/>
    <col min="15883" max="15883" width="8.33203125" style="85" customWidth="1"/>
    <col min="15884" max="15884" width="16.5546875" style="85" customWidth="1"/>
    <col min="15885" max="16128" width="11.44140625" style="85"/>
    <col min="16129" max="16129" width="22.6640625" style="85" customWidth="1"/>
    <col min="16130" max="16130" width="15.44140625" style="85" customWidth="1"/>
    <col min="16131" max="16131" width="7.33203125" style="85" customWidth="1"/>
    <col min="16132" max="16132" width="11.44140625" style="85"/>
    <col min="16133" max="16133" width="5.6640625" style="85" customWidth="1"/>
    <col min="16134" max="16134" width="9.5546875" style="85" customWidth="1"/>
    <col min="16135" max="16135" width="14" style="85" customWidth="1"/>
    <col min="16136" max="16136" width="16.33203125" style="85" customWidth="1"/>
    <col min="16137" max="16137" width="15.88671875" style="85" customWidth="1"/>
    <col min="16138" max="16138" width="11.6640625" style="85" customWidth="1"/>
    <col min="16139" max="16139" width="8.33203125" style="85" customWidth="1"/>
    <col min="16140" max="16140" width="16.5546875" style="85" customWidth="1"/>
    <col min="16141" max="16384" width="11.44140625" style="85"/>
  </cols>
  <sheetData>
    <row r="1" spans="1:12" s="45" customFormat="1">
      <c r="A1" s="506"/>
      <c r="B1" s="509"/>
      <c r="C1" s="510"/>
      <c r="D1" s="510"/>
      <c r="E1" s="510"/>
      <c r="F1" s="510"/>
      <c r="G1" s="510"/>
      <c r="H1" s="511"/>
      <c r="I1" s="512" t="s">
        <v>26</v>
      </c>
      <c r="J1" s="514" t="s">
        <v>27</v>
      </c>
      <c r="K1" s="515"/>
      <c r="L1" s="516"/>
    </row>
    <row r="2" spans="1:12" s="45" customFormat="1">
      <c r="A2" s="507"/>
      <c r="B2" s="520" t="s">
        <v>140</v>
      </c>
      <c r="C2" s="521"/>
      <c r="D2" s="521"/>
      <c r="E2" s="521"/>
      <c r="F2" s="521"/>
      <c r="G2" s="521"/>
      <c r="H2" s="522"/>
      <c r="I2" s="513"/>
      <c r="J2" s="517"/>
      <c r="K2" s="518"/>
      <c r="L2" s="519"/>
    </row>
    <row r="3" spans="1:12" s="45" customFormat="1">
      <c r="A3" s="507"/>
      <c r="B3" s="523" t="s">
        <v>144</v>
      </c>
      <c r="C3" s="524"/>
      <c r="D3" s="524"/>
      <c r="E3" s="524"/>
      <c r="F3" s="524"/>
      <c r="G3" s="524"/>
      <c r="H3" s="525"/>
      <c r="I3" s="527" t="s">
        <v>28</v>
      </c>
      <c r="J3" s="529">
        <v>1</v>
      </c>
      <c r="K3" s="530"/>
      <c r="L3" s="531"/>
    </row>
    <row r="4" spans="1:12" s="45" customFormat="1">
      <c r="A4" s="507"/>
      <c r="B4" s="523" t="s">
        <v>29</v>
      </c>
      <c r="C4" s="524"/>
      <c r="D4" s="524"/>
      <c r="E4" s="524"/>
      <c r="F4" s="524"/>
      <c r="G4" s="524"/>
      <c r="H4" s="525"/>
      <c r="I4" s="528"/>
      <c r="J4" s="532"/>
      <c r="K4" s="533"/>
      <c r="L4" s="534"/>
    </row>
    <row r="5" spans="1:12" s="45" customFormat="1">
      <c r="A5" s="507"/>
      <c r="B5" s="540" t="s">
        <v>30</v>
      </c>
      <c r="C5" s="541"/>
      <c r="D5" s="541"/>
      <c r="E5" s="541"/>
      <c r="F5" s="541"/>
      <c r="G5" s="541"/>
      <c r="H5" s="542"/>
      <c r="I5" s="527" t="s">
        <v>31</v>
      </c>
      <c r="J5" s="544"/>
      <c r="K5" s="544" t="s">
        <v>32</v>
      </c>
      <c r="L5" s="546"/>
    </row>
    <row r="6" spans="1:12" s="45" customFormat="1" ht="13.5" customHeight="1" thickBot="1">
      <c r="A6" s="508"/>
      <c r="B6" s="500"/>
      <c r="C6" s="501"/>
      <c r="D6" s="501"/>
      <c r="E6" s="501"/>
      <c r="F6" s="501"/>
      <c r="G6" s="501"/>
      <c r="H6" s="502"/>
      <c r="I6" s="543"/>
      <c r="J6" s="545"/>
      <c r="K6" s="545"/>
      <c r="L6" s="547"/>
    </row>
    <row r="7" spans="1:12" s="50" customFormat="1" ht="8.4" thickBot="1">
      <c r="A7" s="46"/>
      <c r="B7" s="47"/>
      <c r="C7" s="47"/>
      <c r="D7" s="47"/>
      <c r="E7" s="47"/>
      <c r="F7" s="47"/>
      <c r="G7" s="47"/>
      <c r="H7" s="47"/>
      <c r="I7" s="47"/>
      <c r="J7" s="48"/>
      <c r="K7" s="48"/>
      <c r="L7" s="49"/>
    </row>
    <row r="8" spans="1:12" s="45" customFormat="1" ht="21.9" customHeight="1">
      <c r="A8" s="51"/>
      <c r="B8" s="52"/>
      <c r="C8" s="52"/>
      <c r="D8" s="52"/>
      <c r="E8" s="52"/>
      <c r="F8" s="53"/>
      <c r="G8" s="52"/>
      <c r="H8" s="52"/>
      <c r="I8" s="54" t="s">
        <v>33</v>
      </c>
      <c r="J8" s="55"/>
      <c r="K8" s="55"/>
      <c r="L8" s="56"/>
    </row>
    <row r="9" spans="1:12" s="63" customFormat="1" ht="10.199999999999999">
      <c r="A9" s="57"/>
      <c r="B9" s="58"/>
      <c r="C9" s="58"/>
      <c r="D9" s="58"/>
      <c r="E9" s="58"/>
      <c r="F9" s="59"/>
      <c r="G9" s="58"/>
      <c r="H9" s="58"/>
      <c r="I9" s="60"/>
      <c r="J9" s="61" t="s">
        <v>34</v>
      </c>
      <c r="K9" s="61" t="s">
        <v>35</v>
      </c>
      <c r="L9" s="62" t="s">
        <v>36</v>
      </c>
    </row>
    <row r="10" spans="1:12" s="45" customFormat="1" ht="27.75" customHeight="1">
      <c r="A10" s="503" t="s">
        <v>37</v>
      </c>
      <c r="B10" s="504"/>
      <c r="C10" s="504"/>
      <c r="D10" s="504"/>
      <c r="E10" s="64"/>
      <c r="G10" s="505" t="s">
        <v>38</v>
      </c>
      <c r="H10" s="505"/>
      <c r="I10" s="65"/>
      <c r="J10" s="66"/>
      <c r="K10" s="66"/>
      <c r="L10" s="67"/>
    </row>
    <row r="11" spans="1:12" s="45" customFormat="1" ht="24" customHeight="1">
      <c r="A11" s="68" t="s">
        <v>39</v>
      </c>
      <c r="B11" s="69" t="s">
        <v>40</v>
      </c>
      <c r="C11" s="535"/>
      <c r="D11" s="535"/>
      <c r="E11" s="70"/>
      <c r="F11" s="71"/>
      <c r="H11" s="72" t="s">
        <v>41</v>
      </c>
      <c r="I11" s="69" t="s">
        <v>25</v>
      </c>
      <c r="J11" s="265"/>
      <c r="K11" s="265"/>
      <c r="L11" s="73"/>
    </row>
    <row r="12" spans="1:12" s="45" customFormat="1" ht="13.8" thickBot="1">
      <c r="A12" s="74"/>
      <c r="B12" s="75"/>
      <c r="C12" s="266"/>
      <c r="D12" s="266"/>
      <c r="E12" s="266"/>
      <c r="F12" s="75"/>
      <c r="G12" s="266"/>
      <c r="H12" s="75"/>
      <c r="I12" s="266"/>
      <c r="J12" s="536"/>
      <c r="K12" s="536"/>
      <c r="L12" s="537"/>
    </row>
    <row r="13" spans="1:12" s="45" customFormat="1">
      <c r="A13" s="76"/>
      <c r="B13" s="77"/>
      <c r="C13" s="77"/>
      <c r="D13" s="77"/>
      <c r="E13" s="77"/>
      <c r="F13" s="77"/>
      <c r="G13" s="77"/>
      <c r="H13" s="77"/>
      <c r="I13" s="77"/>
      <c r="J13" s="77"/>
      <c r="K13" s="77"/>
      <c r="L13" s="78"/>
    </row>
    <row r="14" spans="1:12">
      <c r="A14" s="79" t="s">
        <v>42</v>
      </c>
      <c r="B14" s="80"/>
      <c r="C14" s="81" t="s">
        <v>32</v>
      </c>
      <c r="D14" s="82"/>
      <c r="E14" s="45"/>
      <c r="F14" s="83"/>
      <c r="G14" s="83"/>
      <c r="H14" s="83"/>
      <c r="I14" s="83"/>
      <c r="J14" s="83"/>
      <c r="K14" s="83"/>
      <c r="L14" s="84"/>
    </row>
    <row r="15" spans="1:12" ht="33.75" customHeight="1">
      <c r="A15" s="86" t="s">
        <v>43</v>
      </c>
      <c r="B15" s="538" t="s">
        <v>169</v>
      </c>
      <c r="C15" s="538"/>
      <c r="D15" s="538"/>
      <c r="E15" s="538"/>
      <c r="F15" s="538"/>
      <c r="G15" s="538"/>
      <c r="H15" s="538"/>
      <c r="I15" s="538"/>
      <c r="J15" s="538"/>
      <c r="K15" s="538"/>
      <c r="L15" s="539"/>
    </row>
    <row r="16" spans="1:12" ht="18" customHeight="1">
      <c r="A16" s="86"/>
      <c r="B16" s="87"/>
      <c r="C16" s="88"/>
      <c r="D16" s="88"/>
      <c r="E16" s="88"/>
      <c r="F16" s="88"/>
      <c r="G16" s="88"/>
      <c r="H16" s="88"/>
      <c r="I16" s="88"/>
      <c r="J16" s="88"/>
      <c r="K16" s="88"/>
      <c r="L16" s="84"/>
    </row>
    <row r="17" spans="1:12" ht="6" customHeight="1">
      <c r="A17" s="86"/>
      <c r="B17" s="89"/>
      <c r="C17" s="90"/>
      <c r="D17" s="90"/>
      <c r="E17" s="90"/>
      <c r="F17" s="90"/>
      <c r="G17" s="90"/>
      <c r="H17" s="90"/>
      <c r="I17" s="90"/>
      <c r="J17" s="90"/>
      <c r="K17" s="90"/>
      <c r="L17" s="91"/>
    </row>
    <row r="18" spans="1:12" ht="18" customHeight="1">
      <c r="A18" s="86" t="s">
        <v>44</v>
      </c>
      <c r="B18" s="92"/>
      <c r="C18" s="267"/>
      <c r="D18" s="267"/>
      <c r="E18" s="267"/>
      <c r="F18" s="267"/>
      <c r="G18" s="93"/>
      <c r="H18" s="81" t="s">
        <v>45</v>
      </c>
      <c r="I18" s="526"/>
      <c r="J18" s="526"/>
      <c r="K18" s="267"/>
      <c r="L18" s="94"/>
    </row>
    <row r="19" spans="1:12" ht="4.5" customHeight="1">
      <c r="A19" s="86"/>
      <c r="B19" s="89"/>
      <c r="C19" s="90"/>
      <c r="D19" s="90"/>
      <c r="E19" s="90"/>
      <c r="F19" s="90"/>
      <c r="G19" s="90"/>
      <c r="H19" s="90"/>
      <c r="I19" s="90"/>
      <c r="J19" s="90"/>
      <c r="K19" s="90"/>
      <c r="L19" s="91"/>
    </row>
    <row r="20" spans="1:12" ht="18.75" customHeight="1">
      <c r="A20" s="86" t="s">
        <v>46</v>
      </c>
      <c r="B20" s="92"/>
      <c r="C20" s="265"/>
      <c r="D20" s="265"/>
      <c r="E20" s="265"/>
      <c r="F20" s="265"/>
      <c r="G20" s="265"/>
      <c r="H20" s="265"/>
      <c r="I20" s="265"/>
      <c r="J20" s="265"/>
      <c r="K20" s="265"/>
      <c r="L20" s="95"/>
    </row>
    <row r="21" spans="1:12" ht="3.75" customHeight="1">
      <c r="A21" s="86"/>
      <c r="B21" s="89"/>
      <c r="C21" s="70"/>
      <c r="D21" s="70"/>
      <c r="E21" s="70"/>
      <c r="F21" s="70"/>
      <c r="G21" s="70"/>
      <c r="H21" s="70"/>
      <c r="I21" s="70"/>
      <c r="J21" s="70"/>
      <c r="K21" s="70"/>
      <c r="L21" s="73"/>
    </row>
    <row r="22" spans="1:12" ht="18" customHeight="1">
      <c r="A22" s="86" t="s">
        <v>47</v>
      </c>
      <c r="B22" s="92"/>
      <c r="C22" s="265"/>
      <c r="D22" s="265"/>
      <c r="E22" s="265"/>
      <c r="F22" s="265"/>
      <c r="G22" s="265"/>
      <c r="H22" s="265"/>
      <c r="I22" s="268" t="s">
        <v>48</v>
      </c>
      <c r="J22" s="96"/>
      <c r="K22" s="268" t="s">
        <v>32</v>
      </c>
      <c r="L22" s="97"/>
    </row>
    <row r="23" spans="1:12" ht="3.75" customHeight="1">
      <c r="A23" s="86"/>
      <c r="B23" s="89"/>
      <c r="C23" s="70"/>
      <c r="D23" s="70"/>
      <c r="E23" s="70"/>
      <c r="F23" s="70"/>
      <c r="G23" s="70"/>
      <c r="H23" s="70"/>
      <c r="I23" s="70"/>
      <c r="J23" s="70"/>
      <c r="K23" s="70"/>
      <c r="L23" s="73"/>
    </row>
    <row r="24" spans="1:12" ht="19.5" customHeight="1">
      <c r="A24" s="86" t="s">
        <v>49</v>
      </c>
      <c r="B24" s="89"/>
      <c r="C24" s="70"/>
      <c r="D24" s="70"/>
      <c r="E24" s="98"/>
      <c r="F24" s="93"/>
      <c r="G24" s="265"/>
      <c r="H24" s="265"/>
      <c r="I24" s="45"/>
      <c r="J24" s="70"/>
      <c r="K24" s="70"/>
      <c r="L24" s="73"/>
    </row>
    <row r="25" spans="1:12" s="104" customFormat="1" ht="10.199999999999999">
      <c r="A25" s="99"/>
      <c r="B25" s="100"/>
      <c r="C25" s="101"/>
      <c r="D25" s="101"/>
      <c r="E25" s="548" t="s">
        <v>34</v>
      </c>
      <c r="F25" s="548"/>
      <c r="G25" s="101" t="s">
        <v>35</v>
      </c>
      <c r="H25" s="101" t="s">
        <v>36</v>
      </c>
      <c r="I25" s="102"/>
      <c r="J25" s="101"/>
      <c r="K25" s="101"/>
      <c r="L25" s="103"/>
    </row>
    <row r="26" spans="1:12" ht="12.75" customHeight="1">
      <c r="A26" s="105"/>
      <c r="B26" s="83"/>
      <c r="C26" s="83"/>
      <c r="D26" s="83"/>
      <c r="E26" s="83"/>
      <c r="F26" s="83"/>
      <c r="G26" s="83"/>
      <c r="H26" s="83"/>
      <c r="I26" s="83"/>
      <c r="J26" s="83"/>
      <c r="K26" s="83"/>
      <c r="L26" s="84"/>
    </row>
    <row r="27" spans="1:12" ht="13.8">
      <c r="A27" s="556" t="s">
        <v>50</v>
      </c>
      <c r="B27" s="557"/>
      <c r="C27" s="557"/>
      <c r="D27" s="557"/>
      <c r="E27" s="557"/>
      <c r="F27" s="557"/>
      <c r="G27" s="557"/>
      <c r="H27" s="557"/>
      <c r="I27" s="557"/>
      <c r="J27" s="557"/>
      <c r="K27" s="557"/>
      <c r="L27" s="558"/>
    </row>
    <row r="28" spans="1:12" ht="13.8" thickBot="1">
      <c r="A28" s="106"/>
      <c r="B28" s="107"/>
      <c r="C28" s="107"/>
      <c r="D28" s="107"/>
      <c r="E28" s="107"/>
      <c r="F28" s="107"/>
      <c r="G28" s="107"/>
      <c r="H28" s="107"/>
      <c r="I28" s="107"/>
      <c r="J28" s="107"/>
      <c r="K28" s="107"/>
      <c r="L28" s="108"/>
    </row>
    <row r="29" spans="1:12" ht="26.4">
      <c r="A29" s="109" t="s">
        <v>51</v>
      </c>
      <c r="B29" s="549" t="s">
        <v>52</v>
      </c>
      <c r="C29" s="550"/>
      <c r="D29" s="550"/>
      <c r="E29" s="550"/>
      <c r="F29" s="550"/>
      <c r="G29" s="550"/>
      <c r="H29" s="551"/>
      <c r="I29" s="262" t="s">
        <v>53</v>
      </c>
      <c r="J29" s="552" t="s">
        <v>54</v>
      </c>
      <c r="K29" s="553"/>
      <c r="L29" s="109" t="s">
        <v>4</v>
      </c>
    </row>
    <row r="30" spans="1:12" ht="13.8" thickBot="1">
      <c r="A30" s="110" t="s">
        <v>12</v>
      </c>
      <c r="B30" s="239" t="s">
        <v>114</v>
      </c>
      <c r="C30" s="112"/>
      <c r="D30" s="112"/>
      <c r="E30" s="112"/>
      <c r="F30" s="112"/>
      <c r="G30" s="112"/>
      <c r="H30" s="112"/>
      <c r="I30" s="263"/>
      <c r="J30" s="554" t="s">
        <v>14</v>
      </c>
      <c r="K30" s="555"/>
      <c r="L30" s="113"/>
    </row>
    <row r="31" spans="1:12">
      <c r="A31" s="106"/>
      <c r="B31" s="107"/>
      <c r="C31" s="107"/>
      <c r="D31" s="107"/>
      <c r="E31" s="107"/>
      <c r="F31" s="107"/>
      <c r="G31" s="107"/>
      <c r="H31" s="107"/>
      <c r="I31" s="107"/>
      <c r="J31" s="107"/>
      <c r="K31" s="107"/>
      <c r="L31" s="108"/>
    </row>
    <row r="32" spans="1:12">
      <c r="A32" s="114" t="s">
        <v>56</v>
      </c>
      <c r="B32" s="115"/>
      <c r="C32" s="115"/>
      <c r="D32" s="115"/>
      <c r="E32" s="115"/>
      <c r="F32" s="115"/>
      <c r="G32" s="115"/>
      <c r="H32" s="115"/>
      <c r="I32" s="115"/>
      <c r="J32" s="115"/>
      <c r="K32" s="115"/>
      <c r="L32" s="116"/>
    </row>
    <row r="33" spans="1:12" s="119" customFormat="1" ht="3.75" customHeight="1" thickBot="1">
      <c r="A33" s="117"/>
      <c r="B33" s="107"/>
      <c r="C33" s="107"/>
      <c r="D33" s="107"/>
      <c r="E33" s="107"/>
      <c r="F33" s="107"/>
      <c r="G33" s="118"/>
      <c r="H33" s="118"/>
      <c r="I33" s="107"/>
      <c r="J33" s="107"/>
      <c r="K33" s="107"/>
      <c r="L33" s="108"/>
    </row>
    <row r="34" spans="1:12" s="122" customFormat="1" ht="12">
      <c r="A34" s="559" t="s">
        <v>52</v>
      </c>
      <c r="B34" s="560"/>
      <c r="C34" s="560"/>
      <c r="D34" s="560"/>
      <c r="E34" s="560"/>
      <c r="F34" s="561"/>
      <c r="G34" s="562" t="s">
        <v>57</v>
      </c>
      <c r="H34" s="563"/>
      <c r="I34" s="120" t="s">
        <v>58</v>
      </c>
      <c r="J34" s="564" t="s">
        <v>59</v>
      </c>
      <c r="K34" s="561"/>
      <c r="L34" s="121" t="s">
        <v>60</v>
      </c>
    </row>
    <row r="35" spans="1:12" s="122" customFormat="1" ht="12" customHeight="1">
      <c r="A35" s="629" t="s">
        <v>155</v>
      </c>
      <c r="B35" s="630"/>
      <c r="C35" s="630"/>
      <c r="D35" s="566"/>
      <c r="E35" s="566"/>
      <c r="F35" s="567"/>
      <c r="G35" s="568"/>
      <c r="H35" s="569"/>
      <c r="I35" s="123">
        <f>135762.4*1.0562</f>
        <v>143392.24687999999</v>
      </c>
      <c r="J35" s="613">
        <v>500</v>
      </c>
      <c r="K35" s="614"/>
      <c r="L35" s="124">
        <f>+I35/J35</f>
        <v>286.78449375999998</v>
      </c>
    </row>
    <row r="36" spans="1:12" s="122" customFormat="1" ht="12" customHeight="1">
      <c r="A36" s="629" t="s">
        <v>115</v>
      </c>
      <c r="B36" s="630"/>
      <c r="C36" s="630"/>
      <c r="D36" s="258"/>
      <c r="E36" s="258"/>
      <c r="F36" s="259"/>
      <c r="G36" s="260"/>
      <c r="H36" s="261"/>
      <c r="I36" s="123">
        <f>62919.22*1.0562</f>
        <v>66455.280163999996</v>
      </c>
      <c r="J36" s="613">
        <v>500</v>
      </c>
      <c r="K36" s="614"/>
      <c r="L36" s="124">
        <f>+I36/J36</f>
        <v>132.910560328</v>
      </c>
    </row>
    <row r="37" spans="1:12" s="122" customFormat="1" ht="12.75" customHeight="1">
      <c r="A37" s="611" t="s">
        <v>116</v>
      </c>
      <c r="B37" s="612"/>
      <c r="C37" s="612"/>
      <c r="D37" s="572"/>
      <c r="E37" s="572"/>
      <c r="F37" s="573"/>
      <c r="G37" s="615"/>
      <c r="H37" s="615"/>
      <c r="I37" s="123"/>
      <c r="J37" s="616"/>
      <c r="K37" s="617"/>
      <c r="L37" s="124">
        <f>0.02*L76</f>
        <v>1.3771160709900003</v>
      </c>
    </row>
    <row r="38" spans="1:12" s="122" customFormat="1" ht="12" thickBot="1">
      <c r="A38" s="565"/>
      <c r="B38" s="566"/>
      <c r="C38" s="566"/>
      <c r="D38" s="618"/>
      <c r="E38" s="618"/>
      <c r="F38" s="619"/>
      <c r="G38" s="220"/>
      <c r="H38" s="220"/>
      <c r="I38" s="221"/>
      <c r="J38" s="620"/>
      <c r="K38" s="621"/>
      <c r="L38" s="175"/>
    </row>
    <row r="39" spans="1:12" s="122" customFormat="1" ht="12.6" thickBot="1">
      <c r="A39" s="580" t="s">
        <v>65</v>
      </c>
      <c r="B39" s="581"/>
      <c r="C39" s="581"/>
      <c r="D39" s="581"/>
      <c r="E39" s="581"/>
      <c r="F39" s="581"/>
      <c r="G39" s="581"/>
      <c r="H39" s="581"/>
      <c r="I39" s="581"/>
      <c r="J39" s="582"/>
      <c r="K39" s="583"/>
      <c r="L39" s="140">
        <v>334.55500000000001</v>
      </c>
    </row>
    <row r="40" spans="1:12" s="122" customFormat="1" ht="12">
      <c r="A40" s="141"/>
      <c r="B40" s="142"/>
      <c r="C40" s="142"/>
      <c r="D40" s="142"/>
      <c r="E40" s="142"/>
      <c r="F40" s="142"/>
      <c r="G40" s="142"/>
      <c r="H40" s="142"/>
      <c r="I40" s="142"/>
      <c r="J40" s="142"/>
      <c r="K40" s="142"/>
      <c r="L40" s="143"/>
    </row>
    <row r="41" spans="1:12">
      <c r="A41" s="144" t="s">
        <v>66</v>
      </c>
      <c r="B41" s="145"/>
      <c r="C41" s="145"/>
      <c r="D41" s="145"/>
      <c r="E41" s="145"/>
      <c r="F41" s="145"/>
      <c r="G41" s="145"/>
      <c r="H41" s="145"/>
      <c r="I41" s="145"/>
      <c r="J41" s="145"/>
      <c r="K41" s="145"/>
      <c r="L41" s="146"/>
    </row>
    <row r="42" spans="1:12" s="122" customFormat="1" ht="3.75" customHeight="1" thickBot="1">
      <c r="A42" s="147"/>
      <c r="B42" s="148"/>
      <c r="C42" s="148"/>
      <c r="D42" s="148"/>
      <c r="E42" s="148"/>
      <c r="F42" s="148"/>
      <c r="G42" s="148"/>
      <c r="H42" s="142"/>
      <c r="I42" s="142"/>
      <c r="J42" s="142"/>
      <c r="K42" s="142"/>
      <c r="L42" s="143"/>
    </row>
    <row r="43" spans="1:12" s="122" customFormat="1" ht="12">
      <c r="A43" s="559" t="s">
        <v>52</v>
      </c>
      <c r="B43" s="560"/>
      <c r="C43" s="560"/>
      <c r="D43" s="560"/>
      <c r="E43" s="560"/>
      <c r="F43" s="560"/>
      <c r="G43" s="561"/>
      <c r="H43" s="255" t="s">
        <v>54</v>
      </c>
      <c r="I43" s="120" t="s">
        <v>4</v>
      </c>
      <c r="J43" s="564" t="s">
        <v>67</v>
      </c>
      <c r="K43" s="561"/>
      <c r="L43" s="121" t="s">
        <v>60</v>
      </c>
    </row>
    <row r="44" spans="1:12" s="122" customFormat="1" ht="12">
      <c r="A44" s="237" t="s">
        <v>117</v>
      </c>
      <c r="B44" s="222"/>
      <c r="C44" s="222"/>
      <c r="D44" s="223"/>
      <c r="E44" s="224"/>
      <c r="F44" s="224"/>
      <c r="G44" s="264"/>
      <c r="H44" s="240" t="s">
        <v>118</v>
      </c>
      <c r="I44" s="241">
        <v>1</v>
      </c>
      <c r="J44" s="631">
        <f>1178.64*1.0562</f>
        <v>1244.8795680000001</v>
      </c>
      <c r="K44" s="632">
        <v>0</v>
      </c>
      <c r="L44" s="124">
        <f>+I44*J44</f>
        <v>1244.8795680000001</v>
      </c>
    </row>
    <row r="45" spans="1:12" s="122" customFormat="1" ht="11.4">
      <c r="A45" s="237" t="s">
        <v>110</v>
      </c>
      <c r="B45" s="150"/>
      <c r="C45" s="150"/>
      <c r="D45" s="150"/>
      <c r="E45" s="150"/>
      <c r="F45" s="150"/>
      <c r="G45" s="151"/>
      <c r="H45" s="242" t="s">
        <v>118</v>
      </c>
      <c r="I45" s="243">
        <v>0.2</v>
      </c>
      <c r="J45" s="631">
        <f>78.34*1.0562</f>
        <v>82.742708000000007</v>
      </c>
      <c r="K45" s="632">
        <v>0</v>
      </c>
      <c r="L45" s="124">
        <f t="shared" ref="L45" si="0">+I45*J45</f>
        <v>16.548541600000004</v>
      </c>
    </row>
    <row r="46" spans="1:12" s="122" customFormat="1" ht="11.4">
      <c r="A46" s="237"/>
      <c r="B46" s="155"/>
      <c r="C46" s="155"/>
      <c r="D46" s="155"/>
      <c r="E46" s="155"/>
      <c r="F46" s="150"/>
      <c r="G46" s="156"/>
      <c r="H46" s="242"/>
      <c r="I46" s="243"/>
      <c r="J46" s="275"/>
      <c r="K46" s="276"/>
      <c r="L46" s="124"/>
    </row>
    <row r="47" spans="1:12" s="122" customFormat="1" ht="11.4">
      <c r="A47" s="237"/>
      <c r="B47" s="155"/>
      <c r="C47" s="155"/>
      <c r="D47" s="155"/>
      <c r="E47" s="155"/>
      <c r="F47" s="150"/>
      <c r="G47" s="156"/>
      <c r="H47" s="242"/>
      <c r="I47" s="243"/>
      <c r="J47" s="275"/>
      <c r="K47" s="276"/>
      <c r="L47" s="124"/>
    </row>
    <row r="48" spans="1:12" s="122" customFormat="1" ht="11.4">
      <c r="A48" s="237"/>
      <c r="B48" s="155"/>
      <c r="C48" s="155"/>
      <c r="D48" s="155"/>
      <c r="E48" s="155"/>
      <c r="F48" s="150"/>
      <c r="G48" s="156"/>
      <c r="H48" s="242"/>
      <c r="I48" s="243"/>
      <c r="J48" s="275"/>
      <c r="K48" s="276"/>
      <c r="L48" s="124"/>
    </row>
    <row r="49" spans="1:12" s="122" customFormat="1" ht="11.4">
      <c r="A49" s="237"/>
      <c r="B49" s="155"/>
      <c r="C49" s="155"/>
      <c r="D49" s="155"/>
      <c r="E49" s="155"/>
      <c r="F49" s="150"/>
      <c r="G49" s="156"/>
      <c r="H49" s="242"/>
      <c r="I49" s="243"/>
      <c r="J49" s="275"/>
      <c r="K49" s="276"/>
      <c r="L49" s="124"/>
    </row>
    <row r="50" spans="1:12" s="122" customFormat="1" ht="11.4">
      <c r="A50" s="237"/>
      <c r="B50" s="155"/>
      <c r="C50" s="155"/>
      <c r="D50" s="155"/>
      <c r="E50" s="155"/>
      <c r="F50" s="150"/>
      <c r="G50" s="156"/>
      <c r="H50" s="242"/>
      <c r="I50" s="243"/>
      <c r="J50" s="275"/>
      <c r="K50" s="276"/>
      <c r="L50" s="124"/>
    </row>
    <row r="51" spans="1:12" s="122" customFormat="1" ht="11.4">
      <c r="A51" s="237"/>
      <c r="B51" s="155"/>
      <c r="C51" s="155"/>
      <c r="D51" s="155"/>
      <c r="E51" s="155"/>
      <c r="F51" s="150"/>
      <c r="G51" s="156"/>
      <c r="H51" s="242"/>
      <c r="I51" s="243"/>
      <c r="J51" s="275"/>
      <c r="K51" s="276"/>
      <c r="L51" s="124"/>
    </row>
    <row r="52" spans="1:12" s="122" customFormat="1" ht="11.4">
      <c r="A52" s="237"/>
      <c r="B52" s="155"/>
      <c r="C52" s="155"/>
      <c r="D52" s="155"/>
      <c r="E52" s="155"/>
      <c r="F52" s="150"/>
      <c r="G52" s="156"/>
      <c r="H52" s="242"/>
      <c r="I52" s="243"/>
      <c r="J52" s="275"/>
      <c r="K52" s="276"/>
      <c r="L52" s="124"/>
    </row>
    <row r="53" spans="1:12" s="122" customFormat="1" ht="11.4">
      <c r="A53" s="237"/>
      <c r="B53" s="155"/>
      <c r="C53" s="155"/>
      <c r="D53" s="155"/>
      <c r="E53" s="155"/>
      <c r="F53" s="150"/>
      <c r="G53" s="156"/>
      <c r="H53" s="242"/>
      <c r="I53" s="243"/>
      <c r="J53" s="275"/>
      <c r="K53" s="276"/>
      <c r="L53" s="124"/>
    </row>
    <row r="54" spans="1:12" s="122" customFormat="1" ht="11.4">
      <c r="A54" s="237"/>
      <c r="B54" s="155"/>
      <c r="C54" s="155"/>
      <c r="D54" s="155"/>
      <c r="E54" s="155"/>
      <c r="F54" s="150"/>
      <c r="G54" s="156"/>
      <c r="H54" s="242"/>
      <c r="I54" s="243"/>
      <c r="J54" s="275"/>
      <c r="K54" s="276"/>
      <c r="L54" s="124"/>
    </row>
    <row r="55" spans="1:12" s="122" customFormat="1" ht="11.4">
      <c r="A55" s="237"/>
      <c r="B55" s="155"/>
      <c r="C55" s="155"/>
      <c r="D55" s="155"/>
      <c r="E55" s="155"/>
      <c r="F55" s="150"/>
      <c r="G55" s="156"/>
      <c r="H55" s="242"/>
      <c r="I55" s="243"/>
      <c r="J55" s="275"/>
      <c r="K55" s="276"/>
      <c r="L55" s="124"/>
    </row>
    <row r="56" spans="1:12" s="122" customFormat="1" ht="11.4">
      <c r="A56" s="237"/>
      <c r="B56" s="155"/>
      <c r="C56" s="155"/>
      <c r="D56" s="155"/>
      <c r="E56" s="155"/>
      <c r="F56" s="150"/>
      <c r="G56" s="156"/>
      <c r="H56" s="242"/>
      <c r="I56" s="243"/>
      <c r="J56" s="275"/>
      <c r="K56" s="276"/>
      <c r="L56" s="124"/>
    </row>
    <row r="57" spans="1:12" s="122" customFormat="1" ht="11.4">
      <c r="A57" s="237"/>
      <c r="B57" s="155"/>
      <c r="C57" s="155"/>
      <c r="D57" s="155"/>
      <c r="E57" s="155"/>
      <c r="F57" s="150"/>
      <c r="G57" s="156"/>
      <c r="H57" s="242"/>
      <c r="I57" s="243"/>
      <c r="J57" s="275"/>
      <c r="K57" s="276"/>
      <c r="L57" s="124"/>
    </row>
    <row r="58" spans="1:12" s="122" customFormat="1" ht="11.4">
      <c r="A58" s="237"/>
      <c r="B58" s="155"/>
      <c r="C58" s="155"/>
      <c r="D58" s="155"/>
      <c r="E58" s="155"/>
      <c r="F58" s="150"/>
      <c r="G58" s="156"/>
      <c r="H58" s="242"/>
      <c r="I58" s="243"/>
      <c r="J58" s="275"/>
      <c r="K58" s="276"/>
      <c r="L58" s="124"/>
    </row>
    <row r="59" spans="1:12" s="122" customFormat="1" ht="11.4">
      <c r="A59" s="237"/>
      <c r="B59" s="155"/>
      <c r="C59" s="155"/>
      <c r="D59" s="155"/>
      <c r="E59" s="155"/>
      <c r="F59" s="150"/>
      <c r="G59" s="156"/>
      <c r="H59" s="242"/>
      <c r="I59" s="243"/>
      <c r="J59" s="275"/>
      <c r="K59" s="276"/>
      <c r="L59" s="124"/>
    </row>
    <row r="60" spans="1:12" s="122" customFormat="1" ht="11.4">
      <c r="A60" s="237"/>
      <c r="B60" s="155"/>
      <c r="C60" s="155"/>
      <c r="D60" s="155"/>
      <c r="E60" s="155"/>
      <c r="F60" s="150"/>
      <c r="G60" s="156"/>
      <c r="H60" s="240"/>
      <c r="I60" s="241"/>
      <c r="J60" s="631"/>
      <c r="K60" s="632"/>
      <c r="L60" s="124"/>
    </row>
    <row r="61" spans="1:12" s="122" customFormat="1" ht="15.75" customHeight="1" thickBot="1">
      <c r="A61" s="158"/>
      <c r="B61" s="159"/>
      <c r="C61" s="159"/>
      <c r="D61" s="159"/>
      <c r="E61" s="159"/>
      <c r="F61" s="160"/>
      <c r="G61" s="161"/>
      <c r="H61" s="162"/>
      <c r="I61" s="163"/>
      <c r="J61" s="631"/>
      <c r="K61" s="632"/>
      <c r="L61" s="124"/>
    </row>
    <row r="62" spans="1:12" s="122" customFormat="1" ht="12.6" thickBot="1">
      <c r="A62" s="580" t="s">
        <v>65</v>
      </c>
      <c r="B62" s="581"/>
      <c r="C62" s="581"/>
      <c r="D62" s="581"/>
      <c r="E62" s="581"/>
      <c r="F62" s="581"/>
      <c r="G62" s="581"/>
      <c r="H62" s="581"/>
      <c r="I62" s="581"/>
      <c r="J62" s="581"/>
      <c r="K62" s="586"/>
      <c r="L62" s="140">
        <f>SUM(L44:L61)</f>
        <v>1261.4281096</v>
      </c>
    </row>
    <row r="63" spans="1:12" s="122" customFormat="1" ht="11.4">
      <c r="A63" s="165"/>
      <c r="B63" s="142"/>
      <c r="C63" s="142"/>
      <c r="D63" s="142"/>
      <c r="E63" s="142"/>
      <c r="F63" s="142"/>
      <c r="G63" s="142"/>
      <c r="H63" s="142"/>
      <c r="I63" s="142"/>
      <c r="J63" s="142"/>
      <c r="K63" s="142"/>
      <c r="L63" s="143"/>
    </row>
    <row r="64" spans="1:12" s="122" customFormat="1">
      <c r="A64" s="144" t="s">
        <v>70</v>
      </c>
      <c r="B64" s="166"/>
      <c r="C64" s="166"/>
      <c r="D64" s="166"/>
      <c r="E64" s="166"/>
      <c r="F64" s="166"/>
      <c r="G64" s="166"/>
      <c r="H64" s="166"/>
      <c r="I64" s="166"/>
      <c r="J64" s="166"/>
      <c r="K64" s="166"/>
      <c r="L64" s="167"/>
    </row>
    <row r="65" spans="1:12" s="122" customFormat="1" ht="3.75" customHeight="1" thickBot="1">
      <c r="A65" s="165"/>
      <c r="B65" s="142"/>
      <c r="C65" s="142"/>
      <c r="D65" s="142"/>
      <c r="E65" s="142"/>
      <c r="F65" s="142"/>
      <c r="G65" s="142"/>
      <c r="H65" s="142"/>
      <c r="I65" s="142"/>
      <c r="J65" s="142"/>
      <c r="K65" s="142"/>
      <c r="L65" s="143"/>
    </row>
    <row r="66" spans="1:12" s="122" customFormat="1" ht="36" customHeight="1">
      <c r="A66" s="575" t="s">
        <v>71</v>
      </c>
      <c r="B66" s="576"/>
      <c r="C66" s="576"/>
      <c r="D66" s="576"/>
      <c r="E66" s="577"/>
      <c r="F66" s="168" t="s">
        <v>54</v>
      </c>
      <c r="G66" s="169" t="s">
        <v>72</v>
      </c>
      <c r="H66" s="170" t="s">
        <v>73</v>
      </c>
      <c r="I66" s="169" t="s">
        <v>74</v>
      </c>
      <c r="J66" s="587" t="s">
        <v>75</v>
      </c>
      <c r="K66" s="577"/>
      <c r="L66" s="171" t="s">
        <v>60</v>
      </c>
    </row>
    <row r="67" spans="1:12" s="122" customFormat="1" ht="11.4">
      <c r="A67" s="611"/>
      <c r="B67" s="624"/>
      <c r="C67" s="252"/>
      <c r="D67" s="252"/>
      <c r="E67" s="252"/>
      <c r="F67" s="234"/>
      <c r="G67" s="173"/>
      <c r="H67" s="166"/>
      <c r="I67" s="174"/>
      <c r="J67" s="591"/>
      <c r="K67" s="592"/>
      <c r="L67" s="124"/>
    </row>
    <row r="68" spans="1:12" s="122" customFormat="1" ht="12" thickBot="1">
      <c r="A68" s="176"/>
      <c r="B68" s="136"/>
      <c r="C68" s="136"/>
      <c r="D68" s="136"/>
      <c r="E68" s="136"/>
      <c r="F68" s="177"/>
      <c r="G68" s="178"/>
      <c r="H68" s="148"/>
      <c r="I68" s="178"/>
      <c r="J68" s="588"/>
      <c r="K68" s="589"/>
      <c r="L68" s="179"/>
    </row>
    <row r="69" spans="1:12" s="122" customFormat="1" ht="12.6" thickBot="1">
      <c r="A69" s="590" t="s">
        <v>65</v>
      </c>
      <c r="B69" s="582"/>
      <c r="C69" s="582"/>
      <c r="D69" s="582"/>
      <c r="E69" s="582"/>
      <c r="F69" s="582"/>
      <c r="G69" s="582"/>
      <c r="H69" s="582"/>
      <c r="I69" s="582"/>
      <c r="J69" s="582"/>
      <c r="K69" s="583"/>
      <c r="L69" s="180">
        <v>0</v>
      </c>
    </row>
    <row r="70" spans="1:12" s="122" customFormat="1" ht="11.4">
      <c r="A70" s="165"/>
      <c r="B70" s="142"/>
      <c r="C70" s="142"/>
      <c r="D70" s="142"/>
      <c r="E70" s="142"/>
      <c r="F70" s="142"/>
      <c r="G70" s="142"/>
      <c r="H70" s="142"/>
      <c r="I70" s="142"/>
      <c r="J70" s="142"/>
      <c r="K70" s="142"/>
      <c r="L70" s="143"/>
    </row>
    <row r="71" spans="1:12">
      <c r="A71" s="144" t="s">
        <v>78</v>
      </c>
      <c r="B71" s="145"/>
      <c r="C71" s="145"/>
      <c r="D71" s="145"/>
      <c r="E71" s="145"/>
      <c r="F71" s="145"/>
      <c r="G71" s="145"/>
      <c r="H71" s="145"/>
      <c r="I71" s="145"/>
      <c r="J71" s="145"/>
      <c r="K71" s="145"/>
      <c r="L71" s="146"/>
    </row>
    <row r="72" spans="1:12" s="122" customFormat="1" ht="3.75" customHeight="1" thickBot="1">
      <c r="A72" s="165"/>
      <c r="B72" s="142"/>
      <c r="C72" s="142"/>
      <c r="D72" s="142"/>
      <c r="E72" s="142"/>
      <c r="F72" s="142"/>
      <c r="G72" s="142"/>
      <c r="H72" s="142"/>
      <c r="I72" s="142"/>
      <c r="J72" s="142"/>
      <c r="K72" s="142"/>
      <c r="L72" s="143"/>
    </row>
    <row r="73" spans="1:12" s="122" customFormat="1" ht="25.5" customHeight="1">
      <c r="A73" s="575" t="s">
        <v>52</v>
      </c>
      <c r="B73" s="576"/>
      <c r="C73" s="576"/>
      <c r="D73" s="576"/>
      <c r="E73" s="576"/>
      <c r="F73" s="577"/>
      <c r="G73" s="181" t="s">
        <v>79</v>
      </c>
      <c r="H73" s="170" t="s">
        <v>80</v>
      </c>
      <c r="I73" s="169" t="s">
        <v>81</v>
      </c>
      <c r="J73" s="578" t="s">
        <v>59</v>
      </c>
      <c r="K73" s="579"/>
      <c r="L73" s="182" t="s">
        <v>60</v>
      </c>
    </row>
    <row r="74" spans="1:12" s="122" customFormat="1" ht="11.4">
      <c r="A74" s="244" t="s">
        <v>103</v>
      </c>
      <c r="B74" s="150"/>
      <c r="C74" s="150"/>
      <c r="D74" s="150"/>
      <c r="E74" s="150"/>
      <c r="F74" s="151"/>
      <c r="G74" s="123">
        <f>135330.8*1.1001</f>
        <v>148877.41308</v>
      </c>
      <c r="H74" s="183">
        <v>1.85</v>
      </c>
      <c r="I74" s="127">
        <f>+G74*H74</f>
        <v>275423.21419800003</v>
      </c>
      <c r="J74" s="591">
        <v>4000</v>
      </c>
      <c r="K74" s="592"/>
      <c r="L74" s="124">
        <f>+I74/J74</f>
        <v>68.85580354950001</v>
      </c>
    </row>
    <row r="75" spans="1:12" s="122" customFormat="1" ht="12" thickBot="1">
      <c r="A75" s="238"/>
      <c r="B75" s="184"/>
      <c r="C75" s="184"/>
      <c r="D75" s="184"/>
      <c r="E75" s="184"/>
      <c r="F75" s="151"/>
      <c r="G75" s="127"/>
      <c r="H75" s="227"/>
      <c r="I75" s="127"/>
      <c r="J75" s="591"/>
      <c r="K75" s="592"/>
      <c r="L75" s="124"/>
    </row>
    <row r="76" spans="1:12" s="122" customFormat="1" ht="12.6" thickBot="1">
      <c r="A76" s="580" t="s">
        <v>65</v>
      </c>
      <c r="B76" s="581"/>
      <c r="C76" s="581"/>
      <c r="D76" s="581"/>
      <c r="E76" s="581"/>
      <c r="F76" s="581"/>
      <c r="G76" s="581"/>
      <c r="H76" s="581"/>
      <c r="I76" s="581"/>
      <c r="J76" s="581"/>
      <c r="K76" s="586"/>
      <c r="L76" s="140">
        <f>SUM(L74:L75)</f>
        <v>68.85580354950001</v>
      </c>
    </row>
    <row r="77" spans="1:12" s="122" customFormat="1" ht="8.25" customHeight="1" thickBot="1">
      <c r="A77" s="165"/>
      <c r="B77" s="142"/>
      <c r="C77" s="142"/>
      <c r="D77" s="142"/>
      <c r="E77" s="142"/>
      <c r="F77" s="142"/>
      <c r="G77" s="142"/>
      <c r="H77" s="142"/>
      <c r="I77" s="142"/>
      <c r="J77" s="142"/>
      <c r="K77" s="142"/>
      <c r="L77" s="143"/>
    </row>
    <row r="78" spans="1:12" s="122" customFormat="1" ht="12.6" thickBot="1">
      <c r="A78" s="580" t="s">
        <v>84</v>
      </c>
      <c r="B78" s="581"/>
      <c r="C78" s="581"/>
      <c r="D78" s="581"/>
      <c r="E78" s="581"/>
      <c r="F78" s="581"/>
      <c r="G78" s="581"/>
      <c r="H78" s="581"/>
      <c r="I78" s="581"/>
      <c r="J78" s="581"/>
      <c r="K78" s="586"/>
      <c r="L78" s="140">
        <f>+L39+L62+L69+L76</f>
        <v>1664.8389131495001</v>
      </c>
    </row>
    <row r="79" spans="1:12" s="122" customFormat="1" ht="9" customHeight="1">
      <c r="A79" s="165"/>
      <c r="B79" s="142"/>
      <c r="C79" s="142"/>
      <c r="D79" s="142"/>
      <c r="E79" s="142"/>
      <c r="F79" s="142"/>
      <c r="G79" s="142"/>
      <c r="H79" s="142"/>
      <c r="I79" s="142"/>
      <c r="J79" s="142"/>
      <c r="K79" s="142"/>
      <c r="L79" s="143"/>
    </row>
    <row r="80" spans="1:12">
      <c r="A80" s="144" t="s">
        <v>85</v>
      </c>
      <c r="B80" s="145"/>
      <c r="C80" s="145"/>
      <c r="D80" s="145"/>
      <c r="E80" s="145"/>
      <c r="F80" s="145"/>
      <c r="G80" s="145"/>
      <c r="H80" s="145"/>
      <c r="I80" s="145"/>
      <c r="J80" s="145"/>
      <c r="K80" s="145"/>
      <c r="L80" s="146"/>
    </row>
    <row r="81" spans="1:12" s="122" customFormat="1" ht="3.75" customHeight="1" thickBot="1">
      <c r="A81" s="165"/>
      <c r="B81" s="142"/>
      <c r="C81" s="142"/>
      <c r="D81" s="142"/>
      <c r="E81" s="142"/>
      <c r="F81" s="142"/>
      <c r="G81" s="142"/>
      <c r="H81" s="142"/>
      <c r="I81" s="142"/>
      <c r="J81" s="142"/>
      <c r="K81" s="142"/>
      <c r="L81" s="143"/>
    </row>
    <row r="82" spans="1:12" s="122" customFormat="1" ht="12">
      <c r="A82" s="559" t="s">
        <v>52</v>
      </c>
      <c r="B82" s="560"/>
      <c r="C82" s="560"/>
      <c r="D82" s="560"/>
      <c r="E82" s="560"/>
      <c r="F82" s="560"/>
      <c r="G82" s="253"/>
      <c r="H82" s="254"/>
      <c r="I82" s="186" t="s">
        <v>86</v>
      </c>
      <c r="J82" s="593" t="s">
        <v>87</v>
      </c>
      <c r="K82" s="594"/>
      <c r="L82" s="187"/>
    </row>
    <row r="83" spans="1:12" s="122" customFormat="1" ht="11.4">
      <c r="A83" s="605" t="s">
        <v>88</v>
      </c>
      <c r="B83" s="606"/>
      <c r="C83" s="606"/>
      <c r="D83" s="606"/>
      <c r="E83" s="606"/>
      <c r="F83" s="606"/>
      <c r="G83" s="188"/>
      <c r="H83" s="189"/>
      <c r="I83" s="226">
        <v>0.2</v>
      </c>
      <c r="J83" s="607">
        <f>+$L$78*I83</f>
        <v>332.96778262990006</v>
      </c>
      <c r="K83" s="608"/>
      <c r="L83" s="191"/>
    </row>
    <row r="84" spans="1:12" s="122" customFormat="1" ht="11.4">
      <c r="A84" s="192" t="s">
        <v>89</v>
      </c>
      <c r="B84" s="130"/>
      <c r="C84" s="130"/>
      <c r="D84" s="130"/>
      <c r="E84" s="130"/>
      <c r="F84" s="130"/>
      <c r="G84" s="188"/>
      <c r="H84" s="189"/>
      <c r="I84" s="193">
        <v>0.05</v>
      </c>
      <c r="J84" s="607">
        <f t="shared" ref="J84:J85" si="1">+$L$78*I84</f>
        <v>83.241945657475014</v>
      </c>
      <c r="K84" s="608"/>
      <c r="L84" s="191"/>
    </row>
    <row r="85" spans="1:12" s="122" customFormat="1" ht="12" thickBot="1">
      <c r="A85" s="176" t="s">
        <v>23</v>
      </c>
      <c r="B85" s="136"/>
      <c r="C85" s="136"/>
      <c r="D85" s="136"/>
      <c r="E85" s="136"/>
      <c r="F85" s="136"/>
      <c r="G85" s="194"/>
      <c r="H85" s="195"/>
      <c r="I85" s="193">
        <v>0.05</v>
      </c>
      <c r="J85" s="607">
        <f t="shared" si="1"/>
        <v>83.241945657475014</v>
      </c>
      <c r="K85" s="608"/>
      <c r="L85" s="191"/>
    </row>
    <row r="86" spans="1:12" s="122" customFormat="1" ht="12.6" thickBot="1">
      <c r="A86" s="580" t="s">
        <v>65</v>
      </c>
      <c r="B86" s="581"/>
      <c r="C86" s="581"/>
      <c r="D86" s="581"/>
      <c r="E86" s="581"/>
      <c r="F86" s="581"/>
      <c r="G86" s="581"/>
      <c r="H86" s="581"/>
      <c r="I86" s="581"/>
      <c r="J86" s="581"/>
      <c r="K86" s="586"/>
      <c r="L86" s="140">
        <f>SUM(J83:K85)</f>
        <v>499.45167394485009</v>
      </c>
    </row>
    <row r="87" spans="1:12" s="122" customFormat="1" ht="7.5" customHeight="1" thickBot="1">
      <c r="A87" s="165"/>
      <c r="B87" s="142"/>
      <c r="C87" s="142"/>
      <c r="D87" s="142"/>
      <c r="E87" s="142"/>
      <c r="F87" s="142"/>
      <c r="G87" s="142"/>
      <c r="H87" s="142"/>
      <c r="I87" s="142"/>
      <c r="J87" s="142"/>
      <c r="K87" s="142"/>
      <c r="L87" s="143"/>
    </row>
    <row r="88" spans="1:12" s="122" customFormat="1" ht="12.6" thickBot="1">
      <c r="A88" s="580" t="s">
        <v>90</v>
      </c>
      <c r="B88" s="581"/>
      <c r="C88" s="581"/>
      <c r="D88" s="581"/>
      <c r="E88" s="581"/>
      <c r="F88" s="581"/>
      <c r="G88" s="581"/>
      <c r="H88" s="581"/>
      <c r="I88" s="581"/>
      <c r="J88" s="581"/>
      <c r="K88" s="586"/>
      <c r="L88" s="246">
        <f>+L78+L86</f>
        <v>2164.29058709435</v>
      </c>
    </row>
    <row r="89" spans="1:12">
      <c r="A89" s="76"/>
      <c r="B89" s="77"/>
      <c r="C89" s="77"/>
      <c r="D89" s="77"/>
      <c r="E89" s="77"/>
      <c r="F89" s="77"/>
      <c r="G89" s="77"/>
      <c r="H89" s="77"/>
      <c r="I89" s="77"/>
      <c r="J89" s="77"/>
      <c r="K89" s="77"/>
      <c r="L89" s="78"/>
    </row>
    <row r="90" spans="1:12">
      <c r="A90" s="105"/>
      <c r="B90" s="45"/>
      <c r="C90" s="45"/>
      <c r="D90" s="45"/>
      <c r="E90" s="45"/>
      <c r="F90" s="45"/>
      <c r="G90" s="45"/>
      <c r="H90" s="45"/>
      <c r="I90" s="45"/>
      <c r="J90" s="45"/>
      <c r="K90" s="45"/>
      <c r="L90" s="84"/>
    </row>
    <row r="91" spans="1:12">
      <c r="A91" s="105"/>
      <c r="B91" s="45"/>
      <c r="C91" s="45"/>
      <c r="D91" s="45"/>
      <c r="E91" s="45"/>
      <c r="F91" s="45"/>
      <c r="G91" s="45"/>
      <c r="H91" s="45"/>
      <c r="I91" s="45"/>
      <c r="J91" s="45"/>
      <c r="K91" s="45"/>
      <c r="L91" s="84"/>
    </row>
    <row r="92" spans="1:12">
      <c r="A92" s="105"/>
      <c r="B92" s="45"/>
      <c r="C92" s="45"/>
      <c r="D92" s="45"/>
      <c r="E92" s="45"/>
      <c r="F92" s="45"/>
      <c r="G92" s="45"/>
      <c r="H92" s="45"/>
      <c r="I92" s="45"/>
      <c r="J92" s="45"/>
      <c r="K92" s="45"/>
      <c r="L92" s="84"/>
    </row>
    <row r="93" spans="1:12" s="122" customFormat="1" ht="11.4">
      <c r="A93" s="196"/>
      <c r="B93" s="197"/>
      <c r="C93" s="197"/>
      <c r="D93" s="198" t="s">
        <v>91</v>
      </c>
      <c r="E93" s="198"/>
      <c r="F93" s="198"/>
      <c r="G93" s="198"/>
      <c r="H93" s="198"/>
      <c r="I93" s="197"/>
      <c r="J93" s="197"/>
      <c r="K93" s="197"/>
      <c r="L93" s="199"/>
    </row>
    <row r="94" spans="1:12" s="122" customFormat="1" ht="11.4">
      <c r="A94" s="196"/>
      <c r="B94" s="197"/>
      <c r="C94" s="197"/>
      <c r="D94" s="197" t="s">
        <v>92</v>
      </c>
      <c r="E94" s="197"/>
      <c r="F94" s="197"/>
      <c r="G94" s="197"/>
      <c r="H94" s="197"/>
      <c r="I94" s="197"/>
      <c r="J94" s="197"/>
      <c r="K94" s="197"/>
      <c r="L94" s="199"/>
    </row>
    <row r="95" spans="1:12">
      <c r="A95" s="105"/>
      <c r="B95" s="45"/>
      <c r="C95" s="45"/>
      <c r="D95" s="45" t="s">
        <v>93</v>
      </c>
      <c r="E95" s="45"/>
      <c r="F95" s="45"/>
      <c r="G95" s="45"/>
      <c r="H95" s="45"/>
      <c r="I95" s="45"/>
      <c r="J95" s="45"/>
      <c r="K95" s="45"/>
      <c r="L95" s="84"/>
    </row>
    <row r="96" spans="1:12">
      <c r="A96" s="105"/>
      <c r="B96" s="45"/>
      <c r="C96" s="45"/>
      <c r="D96" s="45" t="s">
        <v>94</v>
      </c>
      <c r="E96" s="45"/>
      <c r="F96" s="45"/>
      <c r="G96" s="45"/>
      <c r="H96" s="45"/>
      <c r="I96" s="45"/>
      <c r="J96" s="45"/>
      <c r="K96" s="45"/>
      <c r="L96" s="84"/>
    </row>
    <row r="97" spans="1:12" ht="13.8" thickBot="1">
      <c r="A97" s="105"/>
      <c r="B97" s="45"/>
      <c r="C97" s="45"/>
      <c r="D97" s="45"/>
      <c r="E97" s="45" t="s">
        <v>95</v>
      </c>
      <c r="F97" s="45"/>
      <c r="G97" s="45"/>
      <c r="H97" s="45"/>
      <c r="I97" s="45"/>
      <c r="J97" s="45"/>
      <c r="K97" s="45"/>
      <c r="L97" s="84"/>
    </row>
    <row r="98" spans="1:12">
      <c r="A98" s="200" t="s">
        <v>96</v>
      </c>
      <c r="B98" s="201"/>
      <c r="C98" s="201"/>
      <c r="D98" s="201"/>
      <c r="E98" s="201"/>
      <c r="F98" s="201"/>
      <c r="G98" s="201"/>
      <c r="H98" s="201"/>
      <c r="I98" s="201"/>
      <c r="J98" s="201"/>
      <c r="K98" s="201"/>
      <c r="L98" s="202"/>
    </row>
    <row r="99" spans="1:12">
      <c r="A99" s="203"/>
      <c r="B99" s="204"/>
      <c r="C99" s="204"/>
      <c r="D99" s="204"/>
      <c r="E99" s="204"/>
      <c r="F99" s="204"/>
      <c r="G99" s="204"/>
      <c r="H99" s="204"/>
      <c r="I99" s="204"/>
      <c r="J99" s="204"/>
      <c r="K99" s="204"/>
      <c r="L99" s="205"/>
    </row>
    <row r="100" spans="1:12">
      <c r="A100" s="203"/>
      <c r="B100" s="204"/>
      <c r="C100" s="204"/>
      <c r="D100" s="204"/>
      <c r="E100" s="204"/>
      <c r="F100" s="204"/>
      <c r="G100" s="204"/>
      <c r="H100" s="204"/>
      <c r="I100" s="204"/>
      <c r="J100" s="204"/>
      <c r="K100" s="204"/>
      <c r="L100" s="205"/>
    </row>
    <row r="101" spans="1:12">
      <c r="A101" s="203"/>
      <c r="B101" s="204"/>
      <c r="C101" s="204"/>
      <c r="D101" s="204"/>
      <c r="E101" s="204"/>
      <c r="F101" s="204"/>
      <c r="G101" s="204"/>
      <c r="H101" s="204"/>
      <c r="I101" s="204"/>
      <c r="J101" s="204"/>
      <c r="K101" s="204"/>
      <c r="L101" s="205"/>
    </row>
    <row r="102" spans="1:12" ht="13.8" thickBot="1">
      <c r="A102" s="206"/>
      <c r="B102" s="207"/>
      <c r="C102" s="207"/>
      <c r="D102" s="207"/>
      <c r="E102" s="207"/>
      <c r="F102" s="207"/>
      <c r="G102" s="207"/>
      <c r="H102" s="207"/>
      <c r="I102" s="207"/>
      <c r="J102" s="207"/>
      <c r="K102" s="207"/>
      <c r="L102" s="208"/>
    </row>
    <row r="103" spans="1:12">
      <c r="A103" s="209"/>
      <c r="B103" s="210"/>
      <c r="C103" s="210"/>
      <c r="D103" s="210"/>
      <c r="E103" s="210"/>
      <c r="F103" s="210"/>
      <c r="G103" s="210"/>
      <c r="H103" s="210"/>
      <c r="I103" s="210"/>
      <c r="J103" s="210"/>
      <c r="K103" s="210"/>
      <c r="L103" s="211"/>
    </row>
    <row r="104" spans="1:12">
      <c r="A104" s="68" t="s">
        <v>97</v>
      </c>
      <c r="B104" s="70"/>
      <c r="C104" s="70"/>
      <c r="D104" s="70"/>
      <c r="E104" s="70"/>
      <c r="F104" s="70"/>
      <c r="G104" s="70"/>
      <c r="H104" s="70"/>
      <c r="I104" s="70"/>
      <c r="J104" s="70"/>
      <c r="K104" s="70"/>
      <c r="L104" s="73"/>
    </row>
    <row r="105" spans="1:12" ht="17.25" customHeight="1">
      <c r="A105" s="595" t="s">
        <v>98</v>
      </c>
      <c r="B105" s="596"/>
      <c r="C105" s="596"/>
      <c r="D105" s="596"/>
      <c r="E105" s="596"/>
      <c r="F105" s="596"/>
      <c r="G105" s="596"/>
      <c r="H105" s="596"/>
      <c r="I105" s="596"/>
      <c r="J105" s="596"/>
      <c r="K105" s="596"/>
      <c r="L105" s="597"/>
    </row>
    <row r="106" spans="1:12" ht="17.25" customHeight="1">
      <c r="A106" s="595"/>
      <c r="B106" s="596"/>
      <c r="C106" s="596"/>
      <c r="D106" s="596"/>
      <c r="E106" s="596"/>
      <c r="F106" s="596"/>
      <c r="G106" s="596"/>
      <c r="H106" s="596"/>
      <c r="I106" s="596"/>
      <c r="J106" s="596"/>
      <c r="K106" s="596"/>
      <c r="L106" s="597"/>
    </row>
    <row r="107" spans="1:12" ht="18.75" customHeight="1">
      <c r="A107" s="598" t="s">
        <v>99</v>
      </c>
      <c r="B107" s="599"/>
      <c r="C107" s="599"/>
      <c r="D107" s="599"/>
      <c r="E107" s="599"/>
      <c r="F107" s="599"/>
      <c r="G107" s="599"/>
      <c r="H107" s="599"/>
      <c r="I107" s="599"/>
      <c r="J107" s="599"/>
      <c r="K107" s="599"/>
      <c r="L107" s="600"/>
    </row>
    <row r="108" spans="1:12" ht="21.75" customHeight="1">
      <c r="A108" s="598"/>
      <c r="B108" s="599"/>
      <c r="C108" s="599"/>
      <c r="D108" s="599"/>
      <c r="E108" s="599"/>
      <c r="F108" s="599"/>
      <c r="G108" s="599"/>
      <c r="H108" s="599"/>
      <c r="I108" s="599"/>
      <c r="J108" s="599"/>
      <c r="K108" s="599"/>
      <c r="L108" s="600"/>
    </row>
    <row r="109" spans="1:12">
      <c r="A109" s="249"/>
      <c r="B109" s="250"/>
      <c r="C109" s="250"/>
      <c r="D109" s="250"/>
      <c r="E109" s="250"/>
      <c r="F109" s="250"/>
      <c r="G109" s="250"/>
      <c r="H109" s="250"/>
      <c r="I109" s="250"/>
      <c r="J109" s="250"/>
      <c r="K109" s="250"/>
      <c r="L109" s="251"/>
    </row>
    <row r="110" spans="1:12">
      <c r="A110" s="249"/>
      <c r="B110" s="250"/>
      <c r="C110" s="250"/>
      <c r="D110" s="250"/>
      <c r="E110" s="250"/>
      <c r="F110" s="250"/>
      <c r="G110" s="250"/>
      <c r="H110" s="250"/>
      <c r="I110" s="250"/>
      <c r="J110" s="250"/>
      <c r="K110" s="250"/>
      <c r="L110" s="251"/>
    </row>
    <row r="111" spans="1:12">
      <c r="A111" s="249"/>
      <c r="B111" s="250"/>
      <c r="C111" s="250"/>
      <c r="D111" s="250"/>
      <c r="E111" s="250"/>
      <c r="F111" s="250"/>
      <c r="G111" s="250"/>
      <c r="H111" s="250"/>
      <c r="I111" s="250"/>
      <c r="J111" s="250"/>
      <c r="K111" s="250"/>
      <c r="L111" s="251"/>
    </row>
    <row r="112" spans="1:12">
      <c r="A112" s="68"/>
      <c r="B112" s="70"/>
      <c r="C112" s="70"/>
      <c r="D112" s="70"/>
      <c r="E112" s="70"/>
      <c r="F112" s="70"/>
      <c r="G112" s="70"/>
      <c r="H112" s="70"/>
      <c r="I112" s="70"/>
      <c r="J112" s="70"/>
      <c r="K112" s="70"/>
      <c r="L112" s="73"/>
    </row>
    <row r="113" spans="1:12" s="122" customFormat="1" ht="11.4">
      <c r="A113" s="196"/>
      <c r="B113" s="197"/>
      <c r="C113" s="197"/>
      <c r="D113" s="197" t="s">
        <v>91</v>
      </c>
      <c r="E113" s="198"/>
      <c r="F113" s="197"/>
      <c r="G113" s="197"/>
      <c r="H113" s="197"/>
      <c r="I113" s="197"/>
      <c r="J113" s="197"/>
      <c r="K113" s="197"/>
      <c r="L113" s="199"/>
    </row>
    <row r="114" spans="1:12" s="122" customFormat="1" ht="11.4">
      <c r="A114" s="196"/>
      <c r="B114" s="197"/>
      <c r="C114" s="197"/>
      <c r="D114" s="212" t="s">
        <v>92</v>
      </c>
      <c r="E114" s="197"/>
      <c r="F114" s="212"/>
      <c r="G114" s="212"/>
      <c r="H114" s="212"/>
      <c r="I114" s="197"/>
      <c r="J114" s="197"/>
      <c r="K114" s="197"/>
      <c r="L114" s="199"/>
    </row>
    <row r="115" spans="1:12">
      <c r="A115" s="105"/>
      <c r="B115" s="45"/>
      <c r="C115" s="45"/>
      <c r="D115" s="213" t="s">
        <v>100</v>
      </c>
      <c r="E115" s="45"/>
      <c r="F115" s="213"/>
      <c r="G115" s="213"/>
      <c r="H115" s="213"/>
      <c r="I115" s="45"/>
      <c r="J115" s="45"/>
      <c r="K115" s="45"/>
      <c r="L115" s="84"/>
    </row>
    <row r="116" spans="1:12">
      <c r="A116" s="214"/>
      <c r="B116" s="70"/>
      <c r="C116" s="70"/>
      <c r="D116" s="45" t="s">
        <v>94</v>
      </c>
      <c r="E116" s="45"/>
      <c r="F116" s="45"/>
      <c r="G116" s="45"/>
      <c r="H116" s="45"/>
      <c r="I116" s="70"/>
      <c r="J116" s="70"/>
      <c r="K116" s="70"/>
      <c r="L116" s="73"/>
    </row>
    <row r="117" spans="1:12" ht="13.5" customHeight="1">
      <c r="A117" s="214"/>
      <c r="B117" s="70"/>
      <c r="C117" s="70"/>
      <c r="D117" s="70"/>
      <c r="E117" s="45"/>
      <c r="F117" s="45"/>
      <c r="G117" s="45"/>
      <c r="H117" s="45"/>
      <c r="I117" s="70"/>
      <c r="J117" s="70"/>
      <c r="K117" s="70"/>
      <c r="L117" s="73"/>
    </row>
    <row r="118" spans="1:12">
      <c r="A118" s="215" t="s">
        <v>101</v>
      </c>
      <c r="B118" s="216"/>
      <c r="C118" s="216"/>
      <c r="D118" s="45"/>
      <c r="E118" s="45"/>
      <c r="F118" s="45"/>
      <c r="G118" s="45"/>
      <c r="H118" s="601"/>
      <c r="I118" s="601"/>
      <c r="J118" s="601"/>
      <c r="K118" s="601"/>
      <c r="L118" s="602"/>
    </row>
    <row r="119" spans="1:12" ht="13.8" thickBot="1">
      <c r="A119" s="217" t="s">
        <v>102</v>
      </c>
      <c r="B119" s="218"/>
      <c r="C119" s="218"/>
      <c r="D119" s="219"/>
      <c r="E119" s="219"/>
      <c r="F119" s="219"/>
      <c r="G119" s="219"/>
      <c r="H119" s="603"/>
      <c r="I119" s="603"/>
      <c r="J119" s="603"/>
      <c r="K119" s="603"/>
      <c r="L119" s="604"/>
    </row>
  </sheetData>
  <mergeCells count="73">
    <mergeCell ref="H118:L119"/>
    <mergeCell ref="J84:K84"/>
    <mergeCell ref="J85:K85"/>
    <mergeCell ref="A86:K86"/>
    <mergeCell ref="A88:K88"/>
    <mergeCell ref="A105:L106"/>
    <mergeCell ref="A107:L108"/>
    <mergeCell ref="A76:K76"/>
    <mergeCell ref="A78:K78"/>
    <mergeCell ref="A82:F82"/>
    <mergeCell ref="J82:K82"/>
    <mergeCell ref="A83:F83"/>
    <mergeCell ref="J83:K83"/>
    <mergeCell ref="J75:K75"/>
    <mergeCell ref="J61:K61"/>
    <mergeCell ref="A62:K62"/>
    <mergeCell ref="A66:E66"/>
    <mergeCell ref="J66:K66"/>
    <mergeCell ref="A67:B67"/>
    <mergeCell ref="J67:K67"/>
    <mergeCell ref="J68:K68"/>
    <mergeCell ref="A69:K69"/>
    <mergeCell ref="A73:F73"/>
    <mergeCell ref="J73:K73"/>
    <mergeCell ref="J74:K74"/>
    <mergeCell ref="A36:C36"/>
    <mergeCell ref="J36:K36"/>
    <mergeCell ref="J60:K60"/>
    <mergeCell ref="A37:C37"/>
    <mergeCell ref="D37:F37"/>
    <mergeCell ref="G37:H37"/>
    <mergeCell ref="J37:K37"/>
    <mergeCell ref="A38:C38"/>
    <mergeCell ref="D38:F38"/>
    <mergeCell ref="J38:K38"/>
    <mergeCell ref="A39:K39"/>
    <mergeCell ref="A43:G43"/>
    <mergeCell ref="J43:K43"/>
    <mergeCell ref="J44:K44"/>
    <mergeCell ref="J45:K45"/>
    <mergeCell ref="A34:F34"/>
    <mergeCell ref="G34:H34"/>
    <mergeCell ref="J34:K34"/>
    <mergeCell ref="A35:C35"/>
    <mergeCell ref="D35:F35"/>
    <mergeCell ref="G35:H35"/>
    <mergeCell ref="J35:K35"/>
    <mergeCell ref="E25:F25"/>
    <mergeCell ref="B29:H29"/>
    <mergeCell ref="J29:K29"/>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9498A-725D-4583-B90D-1A5F403DAC27}">
  <sheetPr>
    <tabColor rgb="FFFFFF00"/>
  </sheetPr>
  <dimension ref="A1:L120"/>
  <sheetViews>
    <sheetView zoomScale="80" zoomScaleNormal="80" workbookViewId="0">
      <selection activeCell="N15" sqref="N15"/>
    </sheetView>
  </sheetViews>
  <sheetFormatPr baseColWidth="10" defaultColWidth="11.44140625" defaultRowHeight="13.2"/>
  <cols>
    <col min="1" max="1" width="24.88671875" style="85" customWidth="1"/>
    <col min="2" max="2" width="15.44140625" style="85" customWidth="1"/>
    <col min="3" max="3" width="7.33203125" style="85" customWidth="1"/>
    <col min="4" max="4" width="11.44140625" style="85"/>
    <col min="5" max="5" width="7.44140625" style="85" customWidth="1"/>
    <col min="6" max="6" width="9.5546875" style="85" customWidth="1"/>
    <col min="7" max="7" width="14" style="85" customWidth="1"/>
    <col min="8" max="8" width="16.33203125" style="85" customWidth="1"/>
    <col min="9" max="9" width="15.88671875" style="85" customWidth="1"/>
    <col min="10" max="10" width="11.6640625" style="85" customWidth="1"/>
    <col min="11" max="11" width="8.33203125" style="85" customWidth="1"/>
    <col min="12" max="12" width="16.5546875" style="85" customWidth="1"/>
    <col min="13" max="256" width="11.44140625" style="85"/>
    <col min="257" max="257" width="22.6640625" style="85" customWidth="1"/>
    <col min="258" max="258" width="15.44140625" style="85" customWidth="1"/>
    <col min="259" max="259" width="7.33203125" style="85" customWidth="1"/>
    <col min="260" max="260" width="11.44140625" style="85"/>
    <col min="261" max="261" width="5.6640625" style="85" customWidth="1"/>
    <col min="262" max="262" width="9.5546875" style="85" customWidth="1"/>
    <col min="263" max="263" width="14" style="85" customWidth="1"/>
    <col min="264" max="264" width="16.33203125" style="85" customWidth="1"/>
    <col min="265" max="265" width="15.88671875" style="85" customWidth="1"/>
    <col min="266" max="266" width="11.6640625" style="85" customWidth="1"/>
    <col min="267" max="267" width="8.33203125" style="85" customWidth="1"/>
    <col min="268" max="268" width="16.5546875" style="85" customWidth="1"/>
    <col min="269" max="512" width="11.44140625" style="85"/>
    <col min="513" max="513" width="22.6640625" style="85" customWidth="1"/>
    <col min="514" max="514" width="15.44140625" style="85" customWidth="1"/>
    <col min="515" max="515" width="7.33203125" style="85" customWidth="1"/>
    <col min="516" max="516" width="11.44140625" style="85"/>
    <col min="517" max="517" width="5.6640625" style="85" customWidth="1"/>
    <col min="518" max="518" width="9.5546875" style="85" customWidth="1"/>
    <col min="519" max="519" width="14" style="85" customWidth="1"/>
    <col min="520" max="520" width="16.33203125" style="85" customWidth="1"/>
    <col min="521" max="521" width="15.88671875" style="85" customWidth="1"/>
    <col min="522" max="522" width="11.6640625" style="85" customWidth="1"/>
    <col min="523" max="523" width="8.33203125" style="85" customWidth="1"/>
    <col min="524" max="524" width="16.5546875" style="85" customWidth="1"/>
    <col min="525" max="768" width="11.44140625" style="85"/>
    <col min="769" max="769" width="22.6640625" style="85" customWidth="1"/>
    <col min="770" max="770" width="15.44140625" style="85" customWidth="1"/>
    <col min="771" max="771" width="7.33203125" style="85" customWidth="1"/>
    <col min="772" max="772" width="11.44140625" style="85"/>
    <col min="773" max="773" width="5.6640625" style="85" customWidth="1"/>
    <col min="774" max="774" width="9.5546875" style="85" customWidth="1"/>
    <col min="775" max="775" width="14" style="85" customWidth="1"/>
    <col min="776" max="776" width="16.33203125" style="85" customWidth="1"/>
    <col min="777" max="777" width="15.88671875" style="85" customWidth="1"/>
    <col min="778" max="778" width="11.6640625" style="85" customWidth="1"/>
    <col min="779" max="779" width="8.33203125" style="85" customWidth="1"/>
    <col min="780" max="780" width="16.5546875" style="85" customWidth="1"/>
    <col min="781" max="1024" width="11.44140625" style="85"/>
    <col min="1025" max="1025" width="22.6640625" style="85" customWidth="1"/>
    <col min="1026" max="1026" width="15.44140625" style="85" customWidth="1"/>
    <col min="1027" max="1027" width="7.33203125" style="85" customWidth="1"/>
    <col min="1028" max="1028" width="11.44140625" style="85"/>
    <col min="1029" max="1029" width="5.6640625" style="85" customWidth="1"/>
    <col min="1030" max="1030" width="9.5546875" style="85" customWidth="1"/>
    <col min="1031" max="1031" width="14" style="85" customWidth="1"/>
    <col min="1032" max="1032" width="16.33203125" style="85" customWidth="1"/>
    <col min="1033" max="1033" width="15.88671875" style="85" customWidth="1"/>
    <col min="1034" max="1034" width="11.6640625" style="85" customWidth="1"/>
    <col min="1035" max="1035" width="8.33203125" style="85" customWidth="1"/>
    <col min="1036" max="1036" width="16.5546875" style="85" customWidth="1"/>
    <col min="1037" max="1280" width="11.44140625" style="85"/>
    <col min="1281" max="1281" width="22.6640625" style="85" customWidth="1"/>
    <col min="1282" max="1282" width="15.44140625" style="85" customWidth="1"/>
    <col min="1283" max="1283" width="7.33203125" style="85" customWidth="1"/>
    <col min="1284" max="1284" width="11.44140625" style="85"/>
    <col min="1285" max="1285" width="5.6640625" style="85" customWidth="1"/>
    <col min="1286" max="1286" width="9.5546875" style="85" customWidth="1"/>
    <col min="1287" max="1287" width="14" style="85" customWidth="1"/>
    <col min="1288" max="1288" width="16.33203125" style="85" customWidth="1"/>
    <col min="1289" max="1289" width="15.88671875" style="85" customWidth="1"/>
    <col min="1290" max="1290" width="11.6640625" style="85" customWidth="1"/>
    <col min="1291" max="1291" width="8.33203125" style="85" customWidth="1"/>
    <col min="1292" max="1292" width="16.5546875" style="85" customWidth="1"/>
    <col min="1293" max="1536" width="11.44140625" style="85"/>
    <col min="1537" max="1537" width="22.6640625" style="85" customWidth="1"/>
    <col min="1538" max="1538" width="15.44140625" style="85" customWidth="1"/>
    <col min="1539" max="1539" width="7.33203125" style="85" customWidth="1"/>
    <col min="1540" max="1540" width="11.44140625" style="85"/>
    <col min="1541" max="1541" width="5.6640625" style="85" customWidth="1"/>
    <col min="1542" max="1542" width="9.5546875" style="85" customWidth="1"/>
    <col min="1543" max="1543" width="14" style="85" customWidth="1"/>
    <col min="1544" max="1544" width="16.33203125" style="85" customWidth="1"/>
    <col min="1545" max="1545" width="15.88671875" style="85" customWidth="1"/>
    <col min="1546" max="1546" width="11.6640625" style="85" customWidth="1"/>
    <col min="1547" max="1547" width="8.33203125" style="85" customWidth="1"/>
    <col min="1548" max="1548" width="16.5546875" style="85" customWidth="1"/>
    <col min="1549" max="1792" width="11.44140625" style="85"/>
    <col min="1793" max="1793" width="22.6640625" style="85" customWidth="1"/>
    <col min="1794" max="1794" width="15.44140625" style="85" customWidth="1"/>
    <col min="1795" max="1795" width="7.33203125" style="85" customWidth="1"/>
    <col min="1796" max="1796" width="11.44140625" style="85"/>
    <col min="1797" max="1797" width="5.6640625" style="85" customWidth="1"/>
    <col min="1798" max="1798" width="9.5546875" style="85" customWidth="1"/>
    <col min="1799" max="1799" width="14" style="85" customWidth="1"/>
    <col min="1800" max="1800" width="16.33203125" style="85" customWidth="1"/>
    <col min="1801" max="1801" width="15.88671875" style="85" customWidth="1"/>
    <col min="1802" max="1802" width="11.6640625" style="85" customWidth="1"/>
    <col min="1803" max="1803" width="8.33203125" style="85" customWidth="1"/>
    <col min="1804" max="1804" width="16.5546875" style="85" customWidth="1"/>
    <col min="1805" max="2048" width="11.44140625" style="85"/>
    <col min="2049" max="2049" width="22.6640625" style="85" customWidth="1"/>
    <col min="2050" max="2050" width="15.44140625" style="85" customWidth="1"/>
    <col min="2051" max="2051" width="7.33203125" style="85" customWidth="1"/>
    <col min="2052" max="2052" width="11.44140625" style="85"/>
    <col min="2053" max="2053" width="5.6640625" style="85" customWidth="1"/>
    <col min="2054" max="2054" width="9.5546875" style="85" customWidth="1"/>
    <col min="2055" max="2055" width="14" style="85" customWidth="1"/>
    <col min="2056" max="2056" width="16.33203125" style="85" customWidth="1"/>
    <col min="2057" max="2057" width="15.88671875" style="85" customWidth="1"/>
    <col min="2058" max="2058" width="11.6640625" style="85" customWidth="1"/>
    <col min="2059" max="2059" width="8.33203125" style="85" customWidth="1"/>
    <col min="2060" max="2060" width="16.5546875" style="85" customWidth="1"/>
    <col min="2061" max="2304" width="11.44140625" style="85"/>
    <col min="2305" max="2305" width="22.6640625" style="85" customWidth="1"/>
    <col min="2306" max="2306" width="15.44140625" style="85" customWidth="1"/>
    <col min="2307" max="2307" width="7.33203125" style="85" customWidth="1"/>
    <col min="2308" max="2308" width="11.44140625" style="85"/>
    <col min="2309" max="2309" width="5.6640625" style="85" customWidth="1"/>
    <col min="2310" max="2310" width="9.5546875" style="85" customWidth="1"/>
    <col min="2311" max="2311" width="14" style="85" customWidth="1"/>
    <col min="2312" max="2312" width="16.33203125" style="85" customWidth="1"/>
    <col min="2313" max="2313" width="15.88671875" style="85" customWidth="1"/>
    <col min="2314" max="2314" width="11.6640625" style="85" customWidth="1"/>
    <col min="2315" max="2315" width="8.33203125" style="85" customWidth="1"/>
    <col min="2316" max="2316" width="16.5546875" style="85" customWidth="1"/>
    <col min="2317" max="2560" width="11.44140625" style="85"/>
    <col min="2561" max="2561" width="22.6640625" style="85" customWidth="1"/>
    <col min="2562" max="2562" width="15.44140625" style="85" customWidth="1"/>
    <col min="2563" max="2563" width="7.33203125" style="85" customWidth="1"/>
    <col min="2564" max="2564" width="11.44140625" style="85"/>
    <col min="2565" max="2565" width="5.6640625" style="85" customWidth="1"/>
    <col min="2566" max="2566" width="9.5546875" style="85" customWidth="1"/>
    <col min="2567" max="2567" width="14" style="85" customWidth="1"/>
    <col min="2568" max="2568" width="16.33203125" style="85" customWidth="1"/>
    <col min="2569" max="2569" width="15.88671875" style="85" customWidth="1"/>
    <col min="2570" max="2570" width="11.6640625" style="85" customWidth="1"/>
    <col min="2571" max="2571" width="8.33203125" style="85" customWidth="1"/>
    <col min="2572" max="2572" width="16.5546875" style="85" customWidth="1"/>
    <col min="2573" max="2816" width="11.44140625" style="85"/>
    <col min="2817" max="2817" width="22.6640625" style="85" customWidth="1"/>
    <col min="2818" max="2818" width="15.44140625" style="85" customWidth="1"/>
    <col min="2819" max="2819" width="7.33203125" style="85" customWidth="1"/>
    <col min="2820" max="2820" width="11.44140625" style="85"/>
    <col min="2821" max="2821" width="5.6640625" style="85" customWidth="1"/>
    <col min="2822" max="2822" width="9.5546875" style="85" customWidth="1"/>
    <col min="2823" max="2823" width="14" style="85" customWidth="1"/>
    <col min="2824" max="2824" width="16.33203125" style="85" customWidth="1"/>
    <col min="2825" max="2825" width="15.88671875" style="85" customWidth="1"/>
    <col min="2826" max="2826" width="11.6640625" style="85" customWidth="1"/>
    <col min="2827" max="2827" width="8.33203125" style="85" customWidth="1"/>
    <col min="2828" max="2828" width="16.5546875" style="85" customWidth="1"/>
    <col min="2829" max="3072" width="11.44140625" style="85"/>
    <col min="3073" max="3073" width="22.6640625" style="85" customWidth="1"/>
    <col min="3074" max="3074" width="15.44140625" style="85" customWidth="1"/>
    <col min="3075" max="3075" width="7.33203125" style="85" customWidth="1"/>
    <col min="3076" max="3076" width="11.44140625" style="85"/>
    <col min="3077" max="3077" width="5.6640625" style="85" customWidth="1"/>
    <col min="3078" max="3078" width="9.5546875" style="85" customWidth="1"/>
    <col min="3079" max="3079" width="14" style="85" customWidth="1"/>
    <col min="3080" max="3080" width="16.33203125" style="85" customWidth="1"/>
    <col min="3081" max="3081" width="15.88671875" style="85" customWidth="1"/>
    <col min="3082" max="3082" width="11.6640625" style="85" customWidth="1"/>
    <col min="3083" max="3083" width="8.33203125" style="85" customWidth="1"/>
    <col min="3084" max="3084" width="16.5546875" style="85" customWidth="1"/>
    <col min="3085" max="3328" width="11.44140625" style="85"/>
    <col min="3329" max="3329" width="22.6640625" style="85" customWidth="1"/>
    <col min="3330" max="3330" width="15.44140625" style="85" customWidth="1"/>
    <col min="3331" max="3331" width="7.33203125" style="85" customWidth="1"/>
    <col min="3332" max="3332" width="11.44140625" style="85"/>
    <col min="3333" max="3333" width="5.6640625" style="85" customWidth="1"/>
    <col min="3334" max="3334" width="9.5546875" style="85" customWidth="1"/>
    <col min="3335" max="3335" width="14" style="85" customWidth="1"/>
    <col min="3336" max="3336" width="16.33203125" style="85" customWidth="1"/>
    <col min="3337" max="3337" width="15.88671875" style="85" customWidth="1"/>
    <col min="3338" max="3338" width="11.6640625" style="85" customWidth="1"/>
    <col min="3339" max="3339" width="8.33203125" style="85" customWidth="1"/>
    <col min="3340" max="3340" width="16.5546875" style="85" customWidth="1"/>
    <col min="3341" max="3584" width="11.44140625" style="85"/>
    <col min="3585" max="3585" width="22.6640625" style="85" customWidth="1"/>
    <col min="3586" max="3586" width="15.44140625" style="85" customWidth="1"/>
    <col min="3587" max="3587" width="7.33203125" style="85" customWidth="1"/>
    <col min="3588" max="3588" width="11.44140625" style="85"/>
    <col min="3589" max="3589" width="5.6640625" style="85" customWidth="1"/>
    <col min="3590" max="3590" width="9.5546875" style="85" customWidth="1"/>
    <col min="3591" max="3591" width="14" style="85" customWidth="1"/>
    <col min="3592" max="3592" width="16.33203125" style="85" customWidth="1"/>
    <col min="3593" max="3593" width="15.88671875" style="85" customWidth="1"/>
    <col min="3594" max="3594" width="11.6640625" style="85" customWidth="1"/>
    <col min="3595" max="3595" width="8.33203125" style="85" customWidth="1"/>
    <col min="3596" max="3596" width="16.5546875" style="85" customWidth="1"/>
    <col min="3597" max="3840" width="11.44140625" style="85"/>
    <col min="3841" max="3841" width="22.6640625" style="85" customWidth="1"/>
    <col min="3842" max="3842" width="15.44140625" style="85" customWidth="1"/>
    <col min="3843" max="3843" width="7.33203125" style="85" customWidth="1"/>
    <col min="3844" max="3844" width="11.44140625" style="85"/>
    <col min="3845" max="3845" width="5.6640625" style="85" customWidth="1"/>
    <col min="3846" max="3846" width="9.5546875" style="85" customWidth="1"/>
    <col min="3847" max="3847" width="14" style="85" customWidth="1"/>
    <col min="3848" max="3848" width="16.33203125" style="85" customWidth="1"/>
    <col min="3849" max="3849" width="15.88671875" style="85" customWidth="1"/>
    <col min="3850" max="3850" width="11.6640625" style="85" customWidth="1"/>
    <col min="3851" max="3851" width="8.33203125" style="85" customWidth="1"/>
    <col min="3852" max="3852" width="16.5546875" style="85" customWidth="1"/>
    <col min="3853" max="4096" width="11.44140625" style="85"/>
    <col min="4097" max="4097" width="22.6640625" style="85" customWidth="1"/>
    <col min="4098" max="4098" width="15.44140625" style="85" customWidth="1"/>
    <col min="4099" max="4099" width="7.33203125" style="85" customWidth="1"/>
    <col min="4100" max="4100" width="11.44140625" style="85"/>
    <col min="4101" max="4101" width="5.6640625" style="85" customWidth="1"/>
    <col min="4102" max="4102" width="9.5546875" style="85" customWidth="1"/>
    <col min="4103" max="4103" width="14" style="85" customWidth="1"/>
    <col min="4104" max="4104" width="16.33203125" style="85" customWidth="1"/>
    <col min="4105" max="4105" width="15.88671875" style="85" customWidth="1"/>
    <col min="4106" max="4106" width="11.6640625" style="85" customWidth="1"/>
    <col min="4107" max="4107" width="8.33203125" style="85" customWidth="1"/>
    <col min="4108" max="4108" width="16.5546875" style="85" customWidth="1"/>
    <col min="4109" max="4352" width="11.44140625" style="85"/>
    <col min="4353" max="4353" width="22.6640625" style="85" customWidth="1"/>
    <col min="4354" max="4354" width="15.44140625" style="85" customWidth="1"/>
    <col min="4355" max="4355" width="7.33203125" style="85" customWidth="1"/>
    <col min="4356" max="4356" width="11.44140625" style="85"/>
    <col min="4357" max="4357" width="5.6640625" style="85" customWidth="1"/>
    <col min="4358" max="4358" width="9.5546875" style="85" customWidth="1"/>
    <col min="4359" max="4359" width="14" style="85" customWidth="1"/>
    <col min="4360" max="4360" width="16.33203125" style="85" customWidth="1"/>
    <col min="4361" max="4361" width="15.88671875" style="85" customWidth="1"/>
    <col min="4362" max="4362" width="11.6640625" style="85" customWidth="1"/>
    <col min="4363" max="4363" width="8.33203125" style="85" customWidth="1"/>
    <col min="4364" max="4364" width="16.5546875" style="85" customWidth="1"/>
    <col min="4365" max="4608" width="11.44140625" style="85"/>
    <col min="4609" max="4609" width="22.6640625" style="85" customWidth="1"/>
    <col min="4610" max="4610" width="15.44140625" style="85" customWidth="1"/>
    <col min="4611" max="4611" width="7.33203125" style="85" customWidth="1"/>
    <col min="4612" max="4612" width="11.44140625" style="85"/>
    <col min="4613" max="4613" width="5.6640625" style="85" customWidth="1"/>
    <col min="4614" max="4614" width="9.5546875" style="85" customWidth="1"/>
    <col min="4615" max="4615" width="14" style="85" customWidth="1"/>
    <col min="4616" max="4616" width="16.33203125" style="85" customWidth="1"/>
    <col min="4617" max="4617" width="15.88671875" style="85" customWidth="1"/>
    <col min="4618" max="4618" width="11.6640625" style="85" customWidth="1"/>
    <col min="4619" max="4619" width="8.33203125" style="85" customWidth="1"/>
    <col min="4620" max="4620" width="16.5546875" style="85" customWidth="1"/>
    <col min="4621" max="4864" width="11.44140625" style="85"/>
    <col min="4865" max="4865" width="22.6640625" style="85" customWidth="1"/>
    <col min="4866" max="4866" width="15.44140625" style="85" customWidth="1"/>
    <col min="4867" max="4867" width="7.33203125" style="85" customWidth="1"/>
    <col min="4868" max="4868" width="11.44140625" style="85"/>
    <col min="4869" max="4869" width="5.6640625" style="85" customWidth="1"/>
    <col min="4870" max="4870" width="9.5546875" style="85" customWidth="1"/>
    <col min="4871" max="4871" width="14" style="85" customWidth="1"/>
    <col min="4872" max="4872" width="16.33203125" style="85" customWidth="1"/>
    <col min="4873" max="4873" width="15.88671875" style="85" customWidth="1"/>
    <col min="4874" max="4874" width="11.6640625" style="85" customWidth="1"/>
    <col min="4875" max="4875" width="8.33203125" style="85" customWidth="1"/>
    <col min="4876" max="4876" width="16.5546875" style="85" customWidth="1"/>
    <col min="4877" max="5120" width="11.44140625" style="85"/>
    <col min="5121" max="5121" width="22.6640625" style="85" customWidth="1"/>
    <col min="5122" max="5122" width="15.44140625" style="85" customWidth="1"/>
    <col min="5123" max="5123" width="7.33203125" style="85" customWidth="1"/>
    <col min="5124" max="5124" width="11.44140625" style="85"/>
    <col min="5125" max="5125" width="5.6640625" style="85" customWidth="1"/>
    <col min="5126" max="5126" width="9.5546875" style="85" customWidth="1"/>
    <col min="5127" max="5127" width="14" style="85" customWidth="1"/>
    <col min="5128" max="5128" width="16.33203125" style="85" customWidth="1"/>
    <col min="5129" max="5129" width="15.88671875" style="85" customWidth="1"/>
    <col min="5130" max="5130" width="11.6640625" style="85" customWidth="1"/>
    <col min="5131" max="5131" width="8.33203125" style="85" customWidth="1"/>
    <col min="5132" max="5132" width="16.5546875" style="85" customWidth="1"/>
    <col min="5133" max="5376" width="11.44140625" style="85"/>
    <col min="5377" max="5377" width="22.6640625" style="85" customWidth="1"/>
    <col min="5378" max="5378" width="15.44140625" style="85" customWidth="1"/>
    <col min="5379" max="5379" width="7.33203125" style="85" customWidth="1"/>
    <col min="5380" max="5380" width="11.44140625" style="85"/>
    <col min="5381" max="5381" width="5.6640625" style="85" customWidth="1"/>
    <col min="5382" max="5382" width="9.5546875" style="85" customWidth="1"/>
    <col min="5383" max="5383" width="14" style="85" customWidth="1"/>
    <col min="5384" max="5384" width="16.33203125" style="85" customWidth="1"/>
    <col min="5385" max="5385" width="15.88671875" style="85" customWidth="1"/>
    <col min="5386" max="5386" width="11.6640625" style="85" customWidth="1"/>
    <col min="5387" max="5387" width="8.33203125" style="85" customWidth="1"/>
    <col min="5388" max="5388" width="16.5546875" style="85" customWidth="1"/>
    <col min="5389" max="5632" width="11.44140625" style="85"/>
    <col min="5633" max="5633" width="22.6640625" style="85" customWidth="1"/>
    <col min="5634" max="5634" width="15.44140625" style="85" customWidth="1"/>
    <col min="5635" max="5635" width="7.33203125" style="85" customWidth="1"/>
    <col min="5636" max="5636" width="11.44140625" style="85"/>
    <col min="5637" max="5637" width="5.6640625" style="85" customWidth="1"/>
    <col min="5638" max="5638" width="9.5546875" style="85" customWidth="1"/>
    <col min="5639" max="5639" width="14" style="85" customWidth="1"/>
    <col min="5640" max="5640" width="16.33203125" style="85" customWidth="1"/>
    <col min="5641" max="5641" width="15.88671875" style="85" customWidth="1"/>
    <col min="5642" max="5642" width="11.6640625" style="85" customWidth="1"/>
    <col min="5643" max="5643" width="8.33203125" style="85" customWidth="1"/>
    <col min="5644" max="5644" width="16.5546875" style="85" customWidth="1"/>
    <col min="5645" max="5888" width="11.44140625" style="85"/>
    <col min="5889" max="5889" width="22.6640625" style="85" customWidth="1"/>
    <col min="5890" max="5890" width="15.44140625" style="85" customWidth="1"/>
    <col min="5891" max="5891" width="7.33203125" style="85" customWidth="1"/>
    <col min="5892" max="5892" width="11.44140625" style="85"/>
    <col min="5893" max="5893" width="5.6640625" style="85" customWidth="1"/>
    <col min="5894" max="5894" width="9.5546875" style="85" customWidth="1"/>
    <col min="5895" max="5895" width="14" style="85" customWidth="1"/>
    <col min="5896" max="5896" width="16.33203125" style="85" customWidth="1"/>
    <col min="5897" max="5897" width="15.88671875" style="85" customWidth="1"/>
    <col min="5898" max="5898" width="11.6640625" style="85" customWidth="1"/>
    <col min="5899" max="5899" width="8.33203125" style="85" customWidth="1"/>
    <col min="5900" max="5900" width="16.5546875" style="85" customWidth="1"/>
    <col min="5901" max="6144" width="11.44140625" style="85"/>
    <col min="6145" max="6145" width="22.6640625" style="85" customWidth="1"/>
    <col min="6146" max="6146" width="15.44140625" style="85" customWidth="1"/>
    <col min="6147" max="6147" width="7.33203125" style="85" customWidth="1"/>
    <col min="6148" max="6148" width="11.44140625" style="85"/>
    <col min="6149" max="6149" width="5.6640625" style="85" customWidth="1"/>
    <col min="6150" max="6150" width="9.5546875" style="85" customWidth="1"/>
    <col min="6151" max="6151" width="14" style="85" customWidth="1"/>
    <col min="6152" max="6152" width="16.33203125" style="85" customWidth="1"/>
    <col min="6153" max="6153" width="15.88671875" style="85" customWidth="1"/>
    <col min="6154" max="6154" width="11.6640625" style="85" customWidth="1"/>
    <col min="6155" max="6155" width="8.33203125" style="85" customWidth="1"/>
    <col min="6156" max="6156" width="16.5546875" style="85" customWidth="1"/>
    <col min="6157" max="6400" width="11.44140625" style="85"/>
    <col min="6401" max="6401" width="22.6640625" style="85" customWidth="1"/>
    <col min="6402" max="6402" width="15.44140625" style="85" customWidth="1"/>
    <col min="6403" max="6403" width="7.33203125" style="85" customWidth="1"/>
    <col min="6404" max="6404" width="11.44140625" style="85"/>
    <col min="6405" max="6405" width="5.6640625" style="85" customWidth="1"/>
    <col min="6406" max="6406" width="9.5546875" style="85" customWidth="1"/>
    <col min="6407" max="6407" width="14" style="85" customWidth="1"/>
    <col min="6408" max="6408" width="16.33203125" style="85" customWidth="1"/>
    <col min="6409" max="6409" width="15.88671875" style="85" customWidth="1"/>
    <col min="6410" max="6410" width="11.6640625" style="85" customWidth="1"/>
    <col min="6411" max="6411" width="8.33203125" style="85" customWidth="1"/>
    <col min="6412" max="6412" width="16.5546875" style="85" customWidth="1"/>
    <col min="6413" max="6656" width="11.44140625" style="85"/>
    <col min="6657" max="6657" width="22.6640625" style="85" customWidth="1"/>
    <col min="6658" max="6658" width="15.44140625" style="85" customWidth="1"/>
    <col min="6659" max="6659" width="7.33203125" style="85" customWidth="1"/>
    <col min="6660" max="6660" width="11.44140625" style="85"/>
    <col min="6661" max="6661" width="5.6640625" style="85" customWidth="1"/>
    <col min="6662" max="6662" width="9.5546875" style="85" customWidth="1"/>
    <col min="6663" max="6663" width="14" style="85" customWidth="1"/>
    <col min="6664" max="6664" width="16.33203125" style="85" customWidth="1"/>
    <col min="6665" max="6665" width="15.88671875" style="85" customWidth="1"/>
    <col min="6666" max="6666" width="11.6640625" style="85" customWidth="1"/>
    <col min="6667" max="6667" width="8.33203125" style="85" customWidth="1"/>
    <col min="6668" max="6668" width="16.5546875" style="85" customWidth="1"/>
    <col min="6669" max="6912" width="11.44140625" style="85"/>
    <col min="6913" max="6913" width="22.6640625" style="85" customWidth="1"/>
    <col min="6914" max="6914" width="15.44140625" style="85" customWidth="1"/>
    <col min="6915" max="6915" width="7.33203125" style="85" customWidth="1"/>
    <col min="6916" max="6916" width="11.44140625" style="85"/>
    <col min="6917" max="6917" width="5.6640625" style="85" customWidth="1"/>
    <col min="6918" max="6918" width="9.5546875" style="85" customWidth="1"/>
    <col min="6919" max="6919" width="14" style="85" customWidth="1"/>
    <col min="6920" max="6920" width="16.33203125" style="85" customWidth="1"/>
    <col min="6921" max="6921" width="15.88671875" style="85" customWidth="1"/>
    <col min="6922" max="6922" width="11.6640625" style="85" customWidth="1"/>
    <col min="6923" max="6923" width="8.33203125" style="85" customWidth="1"/>
    <col min="6924" max="6924" width="16.5546875" style="85" customWidth="1"/>
    <col min="6925" max="7168" width="11.44140625" style="85"/>
    <col min="7169" max="7169" width="22.6640625" style="85" customWidth="1"/>
    <col min="7170" max="7170" width="15.44140625" style="85" customWidth="1"/>
    <col min="7171" max="7171" width="7.33203125" style="85" customWidth="1"/>
    <col min="7172" max="7172" width="11.44140625" style="85"/>
    <col min="7173" max="7173" width="5.6640625" style="85" customWidth="1"/>
    <col min="7174" max="7174" width="9.5546875" style="85" customWidth="1"/>
    <col min="7175" max="7175" width="14" style="85" customWidth="1"/>
    <col min="7176" max="7176" width="16.33203125" style="85" customWidth="1"/>
    <col min="7177" max="7177" width="15.88671875" style="85" customWidth="1"/>
    <col min="7178" max="7178" width="11.6640625" style="85" customWidth="1"/>
    <col min="7179" max="7179" width="8.33203125" style="85" customWidth="1"/>
    <col min="7180" max="7180" width="16.5546875" style="85" customWidth="1"/>
    <col min="7181" max="7424" width="11.44140625" style="85"/>
    <col min="7425" max="7425" width="22.6640625" style="85" customWidth="1"/>
    <col min="7426" max="7426" width="15.44140625" style="85" customWidth="1"/>
    <col min="7427" max="7427" width="7.33203125" style="85" customWidth="1"/>
    <col min="7428" max="7428" width="11.44140625" style="85"/>
    <col min="7429" max="7429" width="5.6640625" style="85" customWidth="1"/>
    <col min="7430" max="7430" width="9.5546875" style="85" customWidth="1"/>
    <col min="7431" max="7431" width="14" style="85" customWidth="1"/>
    <col min="7432" max="7432" width="16.33203125" style="85" customWidth="1"/>
    <col min="7433" max="7433" width="15.88671875" style="85" customWidth="1"/>
    <col min="7434" max="7434" width="11.6640625" style="85" customWidth="1"/>
    <col min="7435" max="7435" width="8.33203125" style="85" customWidth="1"/>
    <col min="7436" max="7436" width="16.5546875" style="85" customWidth="1"/>
    <col min="7437" max="7680" width="11.44140625" style="85"/>
    <col min="7681" max="7681" width="22.6640625" style="85" customWidth="1"/>
    <col min="7682" max="7682" width="15.44140625" style="85" customWidth="1"/>
    <col min="7683" max="7683" width="7.33203125" style="85" customWidth="1"/>
    <col min="7684" max="7684" width="11.44140625" style="85"/>
    <col min="7685" max="7685" width="5.6640625" style="85" customWidth="1"/>
    <col min="7686" max="7686" width="9.5546875" style="85" customWidth="1"/>
    <col min="7687" max="7687" width="14" style="85" customWidth="1"/>
    <col min="7688" max="7688" width="16.33203125" style="85" customWidth="1"/>
    <col min="7689" max="7689" width="15.88671875" style="85" customWidth="1"/>
    <col min="7690" max="7690" width="11.6640625" style="85" customWidth="1"/>
    <col min="7691" max="7691" width="8.33203125" style="85" customWidth="1"/>
    <col min="7692" max="7692" width="16.5546875" style="85" customWidth="1"/>
    <col min="7693" max="7936" width="11.44140625" style="85"/>
    <col min="7937" max="7937" width="22.6640625" style="85" customWidth="1"/>
    <col min="7938" max="7938" width="15.44140625" style="85" customWidth="1"/>
    <col min="7939" max="7939" width="7.33203125" style="85" customWidth="1"/>
    <col min="7940" max="7940" width="11.44140625" style="85"/>
    <col min="7941" max="7941" width="5.6640625" style="85" customWidth="1"/>
    <col min="7942" max="7942" width="9.5546875" style="85" customWidth="1"/>
    <col min="7943" max="7943" width="14" style="85" customWidth="1"/>
    <col min="7944" max="7944" width="16.33203125" style="85" customWidth="1"/>
    <col min="7945" max="7945" width="15.88671875" style="85" customWidth="1"/>
    <col min="7946" max="7946" width="11.6640625" style="85" customWidth="1"/>
    <col min="7947" max="7947" width="8.33203125" style="85" customWidth="1"/>
    <col min="7948" max="7948" width="16.5546875" style="85" customWidth="1"/>
    <col min="7949" max="8192" width="11.44140625" style="85"/>
    <col min="8193" max="8193" width="22.6640625" style="85" customWidth="1"/>
    <col min="8194" max="8194" width="15.44140625" style="85" customWidth="1"/>
    <col min="8195" max="8195" width="7.33203125" style="85" customWidth="1"/>
    <col min="8196" max="8196" width="11.44140625" style="85"/>
    <col min="8197" max="8197" width="5.6640625" style="85" customWidth="1"/>
    <col min="8198" max="8198" width="9.5546875" style="85" customWidth="1"/>
    <col min="8199" max="8199" width="14" style="85" customWidth="1"/>
    <col min="8200" max="8200" width="16.33203125" style="85" customWidth="1"/>
    <col min="8201" max="8201" width="15.88671875" style="85" customWidth="1"/>
    <col min="8202" max="8202" width="11.6640625" style="85" customWidth="1"/>
    <col min="8203" max="8203" width="8.33203125" style="85" customWidth="1"/>
    <col min="8204" max="8204" width="16.5546875" style="85" customWidth="1"/>
    <col min="8205" max="8448" width="11.44140625" style="85"/>
    <col min="8449" max="8449" width="22.6640625" style="85" customWidth="1"/>
    <col min="8450" max="8450" width="15.44140625" style="85" customWidth="1"/>
    <col min="8451" max="8451" width="7.33203125" style="85" customWidth="1"/>
    <col min="8452" max="8452" width="11.44140625" style="85"/>
    <col min="8453" max="8453" width="5.6640625" style="85" customWidth="1"/>
    <col min="8454" max="8454" width="9.5546875" style="85" customWidth="1"/>
    <col min="8455" max="8455" width="14" style="85" customWidth="1"/>
    <col min="8456" max="8456" width="16.33203125" style="85" customWidth="1"/>
    <col min="8457" max="8457" width="15.88671875" style="85" customWidth="1"/>
    <col min="8458" max="8458" width="11.6640625" style="85" customWidth="1"/>
    <col min="8459" max="8459" width="8.33203125" style="85" customWidth="1"/>
    <col min="8460" max="8460" width="16.5546875" style="85" customWidth="1"/>
    <col min="8461" max="8704" width="11.44140625" style="85"/>
    <col min="8705" max="8705" width="22.6640625" style="85" customWidth="1"/>
    <col min="8706" max="8706" width="15.44140625" style="85" customWidth="1"/>
    <col min="8707" max="8707" width="7.33203125" style="85" customWidth="1"/>
    <col min="8708" max="8708" width="11.44140625" style="85"/>
    <col min="8709" max="8709" width="5.6640625" style="85" customWidth="1"/>
    <col min="8710" max="8710" width="9.5546875" style="85" customWidth="1"/>
    <col min="8711" max="8711" width="14" style="85" customWidth="1"/>
    <col min="8712" max="8712" width="16.33203125" style="85" customWidth="1"/>
    <col min="8713" max="8713" width="15.88671875" style="85" customWidth="1"/>
    <col min="8714" max="8714" width="11.6640625" style="85" customWidth="1"/>
    <col min="8715" max="8715" width="8.33203125" style="85" customWidth="1"/>
    <col min="8716" max="8716" width="16.5546875" style="85" customWidth="1"/>
    <col min="8717" max="8960" width="11.44140625" style="85"/>
    <col min="8961" max="8961" width="22.6640625" style="85" customWidth="1"/>
    <col min="8962" max="8962" width="15.44140625" style="85" customWidth="1"/>
    <col min="8963" max="8963" width="7.33203125" style="85" customWidth="1"/>
    <col min="8964" max="8964" width="11.44140625" style="85"/>
    <col min="8965" max="8965" width="5.6640625" style="85" customWidth="1"/>
    <col min="8966" max="8966" width="9.5546875" style="85" customWidth="1"/>
    <col min="8967" max="8967" width="14" style="85" customWidth="1"/>
    <col min="8968" max="8968" width="16.33203125" style="85" customWidth="1"/>
    <col min="8969" max="8969" width="15.88671875" style="85" customWidth="1"/>
    <col min="8970" max="8970" width="11.6640625" style="85" customWidth="1"/>
    <col min="8971" max="8971" width="8.33203125" style="85" customWidth="1"/>
    <col min="8972" max="8972" width="16.5546875" style="85" customWidth="1"/>
    <col min="8973" max="9216" width="11.44140625" style="85"/>
    <col min="9217" max="9217" width="22.6640625" style="85" customWidth="1"/>
    <col min="9218" max="9218" width="15.44140625" style="85" customWidth="1"/>
    <col min="9219" max="9219" width="7.33203125" style="85" customWidth="1"/>
    <col min="9220" max="9220" width="11.44140625" style="85"/>
    <col min="9221" max="9221" width="5.6640625" style="85" customWidth="1"/>
    <col min="9222" max="9222" width="9.5546875" style="85" customWidth="1"/>
    <col min="9223" max="9223" width="14" style="85" customWidth="1"/>
    <col min="9224" max="9224" width="16.33203125" style="85" customWidth="1"/>
    <col min="9225" max="9225" width="15.88671875" style="85" customWidth="1"/>
    <col min="9226" max="9226" width="11.6640625" style="85" customWidth="1"/>
    <col min="9227" max="9227" width="8.33203125" style="85" customWidth="1"/>
    <col min="9228" max="9228" width="16.5546875" style="85" customWidth="1"/>
    <col min="9229" max="9472" width="11.44140625" style="85"/>
    <col min="9473" max="9473" width="22.6640625" style="85" customWidth="1"/>
    <col min="9474" max="9474" width="15.44140625" style="85" customWidth="1"/>
    <col min="9475" max="9475" width="7.33203125" style="85" customWidth="1"/>
    <col min="9476" max="9476" width="11.44140625" style="85"/>
    <col min="9477" max="9477" width="5.6640625" style="85" customWidth="1"/>
    <col min="9478" max="9478" width="9.5546875" style="85" customWidth="1"/>
    <col min="9479" max="9479" width="14" style="85" customWidth="1"/>
    <col min="9480" max="9480" width="16.33203125" style="85" customWidth="1"/>
    <col min="9481" max="9481" width="15.88671875" style="85" customWidth="1"/>
    <col min="9482" max="9482" width="11.6640625" style="85" customWidth="1"/>
    <col min="9483" max="9483" width="8.33203125" style="85" customWidth="1"/>
    <col min="9484" max="9484" width="16.5546875" style="85" customWidth="1"/>
    <col min="9485" max="9728" width="11.44140625" style="85"/>
    <col min="9729" max="9729" width="22.6640625" style="85" customWidth="1"/>
    <col min="9730" max="9730" width="15.44140625" style="85" customWidth="1"/>
    <col min="9731" max="9731" width="7.33203125" style="85" customWidth="1"/>
    <col min="9732" max="9732" width="11.44140625" style="85"/>
    <col min="9733" max="9733" width="5.6640625" style="85" customWidth="1"/>
    <col min="9734" max="9734" width="9.5546875" style="85" customWidth="1"/>
    <col min="9735" max="9735" width="14" style="85" customWidth="1"/>
    <col min="9736" max="9736" width="16.33203125" style="85" customWidth="1"/>
    <col min="9737" max="9737" width="15.88671875" style="85" customWidth="1"/>
    <col min="9738" max="9738" width="11.6640625" style="85" customWidth="1"/>
    <col min="9739" max="9739" width="8.33203125" style="85" customWidth="1"/>
    <col min="9740" max="9740" width="16.5546875" style="85" customWidth="1"/>
    <col min="9741" max="9984" width="11.44140625" style="85"/>
    <col min="9985" max="9985" width="22.6640625" style="85" customWidth="1"/>
    <col min="9986" max="9986" width="15.44140625" style="85" customWidth="1"/>
    <col min="9987" max="9987" width="7.33203125" style="85" customWidth="1"/>
    <col min="9988" max="9988" width="11.44140625" style="85"/>
    <col min="9989" max="9989" width="5.6640625" style="85" customWidth="1"/>
    <col min="9990" max="9990" width="9.5546875" style="85" customWidth="1"/>
    <col min="9991" max="9991" width="14" style="85" customWidth="1"/>
    <col min="9992" max="9992" width="16.33203125" style="85" customWidth="1"/>
    <col min="9993" max="9993" width="15.88671875" style="85" customWidth="1"/>
    <col min="9994" max="9994" width="11.6640625" style="85" customWidth="1"/>
    <col min="9995" max="9995" width="8.33203125" style="85" customWidth="1"/>
    <col min="9996" max="9996" width="16.5546875" style="85" customWidth="1"/>
    <col min="9997" max="10240" width="11.44140625" style="85"/>
    <col min="10241" max="10241" width="22.6640625" style="85" customWidth="1"/>
    <col min="10242" max="10242" width="15.44140625" style="85" customWidth="1"/>
    <col min="10243" max="10243" width="7.33203125" style="85" customWidth="1"/>
    <col min="10244" max="10244" width="11.44140625" style="85"/>
    <col min="10245" max="10245" width="5.6640625" style="85" customWidth="1"/>
    <col min="10246" max="10246" width="9.5546875" style="85" customWidth="1"/>
    <col min="10247" max="10247" width="14" style="85" customWidth="1"/>
    <col min="10248" max="10248" width="16.33203125" style="85" customWidth="1"/>
    <col min="10249" max="10249" width="15.88671875" style="85" customWidth="1"/>
    <col min="10250" max="10250" width="11.6640625" style="85" customWidth="1"/>
    <col min="10251" max="10251" width="8.33203125" style="85" customWidth="1"/>
    <col min="10252" max="10252" width="16.5546875" style="85" customWidth="1"/>
    <col min="10253" max="10496" width="11.44140625" style="85"/>
    <col min="10497" max="10497" width="22.6640625" style="85" customWidth="1"/>
    <col min="10498" max="10498" width="15.44140625" style="85" customWidth="1"/>
    <col min="10499" max="10499" width="7.33203125" style="85" customWidth="1"/>
    <col min="10500" max="10500" width="11.44140625" style="85"/>
    <col min="10501" max="10501" width="5.6640625" style="85" customWidth="1"/>
    <col min="10502" max="10502" width="9.5546875" style="85" customWidth="1"/>
    <col min="10503" max="10503" width="14" style="85" customWidth="1"/>
    <col min="10504" max="10504" width="16.33203125" style="85" customWidth="1"/>
    <col min="10505" max="10505" width="15.88671875" style="85" customWidth="1"/>
    <col min="10506" max="10506" width="11.6640625" style="85" customWidth="1"/>
    <col min="10507" max="10507" width="8.33203125" style="85" customWidth="1"/>
    <col min="10508" max="10508" width="16.5546875" style="85" customWidth="1"/>
    <col min="10509" max="10752" width="11.44140625" style="85"/>
    <col min="10753" max="10753" width="22.6640625" style="85" customWidth="1"/>
    <col min="10754" max="10754" width="15.44140625" style="85" customWidth="1"/>
    <col min="10755" max="10755" width="7.33203125" style="85" customWidth="1"/>
    <col min="10756" max="10756" width="11.44140625" style="85"/>
    <col min="10757" max="10757" width="5.6640625" style="85" customWidth="1"/>
    <col min="10758" max="10758" width="9.5546875" style="85" customWidth="1"/>
    <col min="10759" max="10759" width="14" style="85" customWidth="1"/>
    <col min="10760" max="10760" width="16.33203125" style="85" customWidth="1"/>
    <col min="10761" max="10761" width="15.88671875" style="85" customWidth="1"/>
    <col min="10762" max="10762" width="11.6640625" style="85" customWidth="1"/>
    <col min="10763" max="10763" width="8.33203125" style="85" customWidth="1"/>
    <col min="10764" max="10764" width="16.5546875" style="85" customWidth="1"/>
    <col min="10765" max="11008" width="11.44140625" style="85"/>
    <col min="11009" max="11009" width="22.6640625" style="85" customWidth="1"/>
    <col min="11010" max="11010" width="15.44140625" style="85" customWidth="1"/>
    <col min="11011" max="11011" width="7.33203125" style="85" customWidth="1"/>
    <col min="11012" max="11012" width="11.44140625" style="85"/>
    <col min="11013" max="11013" width="5.6640625" style="85" customWidth="1"/>
    <col min="11014" max="11014" width="9.5546875" style="85" customWidth="1"/>
    <col min="11015" max="11015" width="14" style="85" customWidth="1"/>
    <col min="11016" max="11016" width="16.33203125" style="85" customWidth="1"/>
    <col min="11017" max="11017" width="15.88671875" style="85" customWidth="1"/>
    <col min="11018" max="11018" width="11.6640625" style="85" customWidth="1"/>
    <col min="11019" max="11019" width="8.33203125" style="85" customWidth="1"/>
    <col min="11020" max="11020" width="16.5546875" style="85" customWidth="1"/>
    <col min="11021" max="11264" width="11.44140625" style="85"/>
    <col min="11265" max="11265" width="22.6640625" style="85" customWidth="1"/>
    <col min="11266" max="11266" width="15.44140625" style="85" customWidth="1"/>
    <col min="11267" max="11267" width="7.33203125" style="85" customWidth="1"/>
    <col min="11268" max="11268" width="11.44140625" style="85"/>
    <col min="11269" max="11269" width="5.6640625" style="85" customWidth="1"/>
    <col min="11270" max="11270" width="9.5546875" style="85" customWidth="1"/>
    <col min="11271" max="11271" width="14" style="85" customWidth="1"/>
    <col min="11272" max="11272" width="16.33203125" style="85" customWidth="1"/>
    <col min="11273" max="11273" width="15.88671875" style="85" customWidth="1"/>
    <col min="11274" max="11274" width="11.6640625" style="85" customWidth="1"/>
    <col min="11275" max="11275" width="8.33203125" style="85" customWidth="1"/>
    <col min="11276" max="11276" width="16.5546875" style="85" customWidth="1"/>
    <col min="11277" max="11520" width="11.44140625" style="85"/>
    <col min="11521" max="11521" width="22.6640625" style="85" customWidth="1"/>
    <col min="11522" max="11522" width="15.44140625" style="85" customWidth="1"/>
    <col min="11523" max="11523" width="7.33203125" style="85" customWidth="1"/>
    <col min="11524" max="11524" width="11.44140625" style="85"/>
    <col min="11525" max="11525" width="5.6640625" style="85" customWidth="1"/>
    <col min="11526" max="11526" width="9.5546875" style="85" customWidth="1"/>
    <col min="11527" max="11527" width="14" style="85" customWidth="1"/>
    <col min="11528" max="11528" width="16.33203125" style="85" customWidth="1"/>
    <col min="11529" max="11529" width="15.88671875" style="85" customWidth="1"/>
    <col min="11530" max="11530" width="11.6640625" style="85" customWidth="1"/>
    <col min="11531" max="11531" width="8.33203125" style="85" customWidth="1"/>
    <col min="11532" max="11532" width="16.5546875" style="85" customWidth="1"/>
    <col min="11533" max="11776" width="11.44140625" style="85"/>
    <col min="11777" max="11777" width="22.6640625" style="85" customWidth="1"/>
    <col min="11778" max="11778" width="15.44140625" style="85" customWidth="1"/>
    <col min="11779" max="11779" width="7.33203125" style="85" customWidth="1"/>
    <col min="11780" max="11780" width="11.44140625" style="85"/>
    <col min="11781" max="11781" width="5.6640625" style="85" customWidth="1"/>
    <col min="11782" max="11782" width="9.5546875" style="85" customWidth="1"/>
    <col min="11783" max="11783" width="14" style="85" customWidth="1"/>
    <col min="11784" max="11784" width="16.33203125" style="85" customWidth="1"/>
    <col min="11785" max="11785" width="15.88671875" style="85" customWidth="1"/>
    <col min="11786" max="11786" width="11.6640625" style="85" customWidth="1"/>
    <col min="11787" max="11787" width="8.33203125" style="85" customWidth="1"/>
    <col min="11788" max="11788" width="16.5546875" style="85" customWidth="1"/>
    <col min="11789" max="12032" width="11.44140625" style="85"/>
    <col min="12033" max="12033" width="22.6640625" style="85" customWidth="1"/>
    <col min="12034" max="12034" width="15.44140625" style="85" customWidth="1"/>
    <col min="12035" max="12035" width="7.33203125" style="85" customWidth="1"/>
    <col min="12036" max="12036" width="11.44140625" style="85"/>
    <col min="12037" max="12037" width="5.6640625" style="85" customWidth="1"/>
    <col min="12038" max="12038" width="9.5546875" style="85" customWidth="1"/>
    <col min="12039" max="12039" width="14" style="85" customWidth="1"/>
    <col min="12040" max="12040" width="16.33203125" style="85" customWidth="1"/>
    <col min="12041" max="12041" width="15.88671875" style="85" customWidth="1"/>
    <col min="12042" max="12042" width="11.6640625" style="85" customWidth="1"/>
    <col min="12043" max="12043" width="8.33203125" style="85" customWidth="1"/>
    <col min="12044" max="12044" width="16.5546875" style="85" customWidth="1"/>
    <col min="12045" max="12288" width="11.44140625" style="85"/>
    <col min="12289" max="12289" width="22.6640625" style="85" customWidth="1"/>
    <col min="12290" max="12290" width="15.44140625" style="85" customWidth="1"/>
    <col min="12291" max="12291" width="7.33203125" style="85" customWidth="1"/>
    <col min="12292" max="12292" width="11.44140625" style="85"/>
    <col min="12293" max="12293" width="5.6640625" style="85" customWidth="1"/>
    <col min="12294" max="12294" width="9.5546875" style="85" customWidth="1"/>
    <col min="12295" max="12295" width="14" style="85" customWidth="1"/>
    <col min="12296" max="12296" width="16.33203125" style="85" customWidth="1"/>
    <col min="12297" max="12297" width="15.88671875" style="85" customWidth="1"/>
    <col min="12298" max="12298" width="11.6640625" style="85" customWidth="1"/>
    <col min="12299" max="12299" width="8.33203125" style="85" customWidth="1"/>
    <col min="12300" max="12300" width="16.5546875" style="85" customWidth="1"/>
    <col min="12301" max="12544" width="11.44140625" style="85"/>
    <col min="12545" max="12545" width="22.6640625" style="85" customWidth="1"/>
    <col min="12546" max="12546" width="15.44140625" style="85" customWidth="1"/>
    <col min="12547" max="12547" width="7.33203125" style="85" customWidth="1"/>
    <col min="12548" max="12548" width="11.44140625" style="85"/>
    <col min="12549" max="12549" width="5.6640625" style="85" customWidth="1"/>
    <col min="12550" max="12550" width="9.5546875" style="85" customWidth="1"/>
    <col min="12551" max="12551" width="14" style="85" customWidth="1"/>
    <col min="12552" max="12552" width="16.33203125" style="85" customWidth="1"/>
    <col min="12553" max="12553" width="15.88671875" style="85" customWidth="1"/>
    <col min="12554" max="12554" width="11.6640625" style="85" customWidth="1"/>
    <col min="12555" max="12555" width="8.33203125" style="85" customWidth="1"/>
    <col min="12556" max="12556" width="16.5546875" style="85" customWidth="1"/>
    <col min="12557" max="12800" width="11.44140625" style="85"/>
    <col min="12801" max="12801" width="22.6640625" style="85" customWidth="1"/>
    <col min="12802" max="12802" width="15.44140625" style="85" customWidth="1"/>
    <col min="12803" max="12803" width="7.33203125" style="85" customWidth="1"/>
    <col min="12804" max="12804" width="11.44140625" style="85"/>
    <col min="12805" max="12805" width="5.6640625" style="85" customWidth="1"/>
    <col min="12806" max="12806" width="9.5546875" style="85" customWidth="1"/>
    <col min="12807" max="12807" width="14" style="85" customWidth="1"/>
    <col min="12808" max="12808" width="16.33203125" style="85" customWidth="1"/>
    <col min="12809" max="12809" width="15.88671875" style="85" customWidth="1"/>
    <col min="12810" max="12810" width="11.6640625" style="85" customWidth="1"/>
    <col min="12811" max="12811" width="8.33203125" style="85" customWidth="1"/>
    <col min="12812" max="12812" width="16.5546875" style="85" customWidth="1"/>
    <col min="12813" max="13056" width="11.44140625" style="85"/>
    <col min="13057" max="13057" width="22.6640625" style="85" customWidth="1"/>
    <col min="13058" max="13058" width="15.44140625" style="85" customWidth="1"/>
    <col min="13059" max="13059" width="7.33203125" style="85" customWidth="1"/>
    <col min="13060" max="13060" width="11.44140625" style="85"/>
    <col min="13061" max="13061" width="5.6640625" style="85" customWidth="1"/>
    <col min="13062" max="13062" width="9.5546875" style="85" customWidth="1"/>
    <col min="13063" max="13063" width="14" style="85" customWidth="1"/>
    <col min="13064" max="13064" width="16.33203125" style="85" customWidth="1"/>
    <col min="13065" max="13065" width="15.88671875" style="85" customWidth="1"/>
    <col min="13066" max="13066" width="11.6640625" style="85" customWidth="1"/>
    <col min="13067" max="13067" width="8.33203125" style="85" customWidth="1"/>
    <col min="13068" max="13068" width="16.5546875" style="85" customWidth="1"/>
    <col min="13069" max="13312" width="11.44140625" style="85"/>
    <col min="13313" max="13313" width="22.6640625" style="85" customWidth="1"/>
    <col min="13314" max="13314" width="15.44140625" style="85" customWidth="1"/>
    <col min="13315" max="13315" width="7.33203125" style="85" customWidth="1"/>
    <col min="13316" max="13316" width="11.44140625" style="85"/>
    <col min="13317" max="13317" width="5.6640625" style="85" customWidth="1"/>
    <col min="13318" max="13318" width="9.5546875" style="85" customWidth="1"/>
    <col min="13319" max="13319" width="14" style="85" customWidth="1"/>
    <col min="13320" max="13320" width="16.33203125" style="85" customWidth="1"/>
    <col min="13321" max="13321" width="15.88671875" style="85" customWidth="1"/>
    <col min="13322" max="13322" width="11.6640625" style="85" customWidth="1"/>
    <col min="13323" max="13323" width="8.33203125" style="85" customWidth="1"/>
    <col min="13324" max="13324" width="16.5546875" style="85" customWidth="1"/>
    <col min="13325" max="13568" width="11.44140625" style="85"/>
    <col min="13569" max="13569" width="22.6640625" style="85" customWidth="1"/>
    <col min="13570" max="13570" width="15.44140625" style="85" customWidth="1"/>
    <col min="13571" max="13571" width="7.33203125" style="85" customWidth="1"/>
    <col min="13572" max="13572" width="11.44140625" style="85"/>
    <col min="13573" max="13573" width="5.6640625" style="85" customWidth="1"/>
    <col min="13574" max="13574" width="9.5546875" style="85" customWidth="1"/>
    <col min="13575" max="13575" width="14" style="85" customWidth="1"/>
    <col min="13576" max="13576" width="16.33203125" style="85" customWidth="1"/>
    <col min="13577" max="13577" width="15.88671875" style="85" customWidth="1"/>
    <col min="13578" max="13578" width="11.6640625" style="85" customWidth="1"/>
    <col min="13579" max="13579" width="8.33203125" style="85" customWidth="1"/>
    <col min="13580" max="13580" width="16.5546875" style="85" customWidth="1"/>
    <col min="13581" max="13824" width="11.44140625" style="85"/>
    <col min="13825" max="13825" width="22.6640625" style="85" customWidth="1"/>
    <col min="13826" max="13826" width="15.44140625" style="85" customWidth="1"/>
    <col min="13827" max="13827" width="7.33203125" style="85" customWidth="1"/>
    <col min="13828" max="13828" width="11.44140625" style="85"/>
    <col min="13829" max="13829" width="5.6640625" style="85" customWidth="1"/>
    <col min="13830" max="13830" width="9.5546875" style="85" customWidth="1"/>
    <col min="13831" max="13831" width="14" style="85" customWidth="1"/>
    <col min="13832" max="13832" width="16.33203125" style="85" customWidth="1"/>
    <col min="13833" max="13833" width="15.88671875" style="85" customWidth="1"/>
    <col min="13834" max="13834" width="11.6640625" style="85" customWidth="1"/>
    <col min="13835" max="13835" width="8.33203125" style="85" customWidth="1"/>
    <col min="13836" max="13836" width="16.5546875" style="85" customWidth="1"/>
    <col min="13837" max="14080" width="11.44140625" style="85"/>
    <col min="14081" max="14081" width="22.6640625" style="85" customWidth="1"/>
    <col min="14082" max="14082" width="15.44140625" style="85" customWidth="1"/>
    <col min="14083" max="14083" width="7.33203125" style="85" customWidth="1"/>
    <col min="14084" max="14084" width="11.44140625" style="85"/>
    <col min="14085" max="14085" width="5.6640625" style="85" customWidth="1"/>
    <col min="14086" max="14086" width="9.5546875" style="85" customWidth="1"/>
    <col min="14087" max="14087" width="14" style="85" customWidth="1"/>
    <col min="14088" max="14088" width="16.33203125" style="85" customWidth="1"/>
    <col min="14089" max="14089" width="15.88671875" style="85" customWidth="1"/>
    <col min="14090" max="14090" width="11.6640625" style="85" customWidth="1"/>
    <col min="14091" max="14091" width="8.33203125" style="85" customWidth="1"/>
    <col min="14092" max="14092" width="16.5546875" style="85" customWidth="1"/>
    <col min="14093" max="14336" width="11.44140625" style="85"/>
    <col min="14337" max="14337" width="22.6640625" style="85" customWidth="1"/>
    <col min="14338" max="14338" width="15.44140625" style="85" customWidth="1"/>
    <col min="14339" max="14339" width="7.33203125" style="85" customWidth="1"/>
    <col min="14340" max="14340" width="11.44140625" style="85"/>
    <col min="14341" max="14341" width="5.6640625" style="85" customWidth="1"/>
    <col min="14342" max="14342" width="9.5546875" style="85" customWidth="1"/>
    <col min="14343" max="14343" width="14" style="85" customWidth="1"/>
    <col min="14344" max="14344" width="16.33203125" style="85" customWidth="1"/>
    <col min="14345" max="14345" width="15.88671875" style="85" customWidth="1"/>
    <col min="14346" max="14346" width="11.6640625" style="85" customWidth="1"/>
    <col min="14347" max="14347" width="8.33203125" style="85" customWidth="1"/>
    <col min="14348" max="14348" width="16.5546875" style="85" customWidth="1"/>
    <col min="14349" max="14592" width="11.44140625" style="85"/>
    <col min="14593" max="14593" width="22.6640625" style="85" customWidth="1"/>
    <col min="14594" max="14594" width="15.44140625" style="85" customWidth="1"/>
    <col min="14595" max="14595" width="7.33203125" style="85" customWidth="1"/>
    <col min="14596" max="14596" width="11.44140625" style="85"/>
    <col min="14597" max="14597" width="5.6640625" style="85" customWidth="1"/>
    <col min="14598" max="14598" width="9.5546875" style="85" customWidth="1"/>
    <col min="14599" max="14599" width="14" style="85" customWidth="1"/>
    <col min="14600" max="14600" width="16.33203125" style="85" customWidth="1"/>
    <col min="14601" max="14601" width="15.88671875" style="85" customWidth="1"/>
    <col min="14602" max="14602" width="11.6640625" style="85" customWidth="1"/>
    <col min="14603" max="14603" width="8.33203125" style="85" customWidth="1"/>
    <col min="14604" max="14604" width="16.5546875" style="85" customWidth="1"/>
    <col min="14605" max="14848" width="11.44140625" style="85"/>
    <col min="14849" max="14849" width="22.6640625" style="85" customWidth="1"/>
    <col min="14850" max="14850" width="15.44140625" style="85" customWidth="1"/>
    <col min="14851" max="14851" width="7.33203125" style="85" customWidth="1"/>
    <col min="14852" max="14852" width="11.44140625" style="85"/>
    <col min="14853" max="14853" width="5.6640625" style="85" customWidth="1"/>
    <col min="14854" max="14854" width="9.5546875" style="85" customWidth="1"/>
    <col min="14855" max="14855" width="14" style="85" customWidth="1"/>
    <col min="14856" max="14856" width="16.33203125" style="85" customWidth="1"/>
    <col min="14857" max="14857" width="15.88671875" style="85" customWidth="1"/>
    <col min="14858" max="14858" width="11.6640625" style="85" customWidth="1"/>
    <col min="14859" max="14859" width="8.33203125" style="85" customWidth="1"/>
    <col min="14860" max="14860" width="16.5546875" style="85" customWidth="1"/>
    <col min="14861" max="15104" width="11.44140625" style="85"/>
    <col min="15105" max="15105" width="22.6640625" style="85" customWidth="1"/>
    <col min="15106" max="15106" width="15.44140625" style="85" customWidth="1"/>
    <col min="15107" max="15107" width="7.33203125" style="85" customWidth="1"/>
    <col min="15108" max="15108" width="11.44140625" style="85"/>
    <col min="15109" max="15109" width="5.6640625" style="85" customWidth="1"/>
    <col min="15110" max="15110" width="9.5546875" style="85" customWidth="1"/>
    <col min="15111" max="15111" width="14" style="85" customWidth="1"/>
    <col min="15112" max="15112" width="16.33203125" style="85" customWidth="1"/>
    <col min="15113" max="15113" width="15.88671875" style="85" customWidth="1"/>
    <col min="15114" max="15114" width="11.6640625" style="85" customWidth="1"/>
    <col min="15115" max="15115" width="8.33203125" style="85" customWidth="1"/>
    <col min="15116" max="15116" width="16.5546875" style="85" customWidth="1"/>
    <col min="15117" max="15360" width="11.44140625" style="85"/>
    <col min="15361" max="15361" width="22.6640625" style="85" customWidth="1"/>
    <col min="15362" max="15362" width="15.44140625" style="85" customWidth="1"/>
    <col min="15363" max="15363" width="7.33203125" style="85" customWidth="1"/>
    <col min="15364" max="15364" width="11.44140625" style="85"/>
    <col min="15365" max="15365" width="5.6640625" style="85" customWidth="1"/>
    <col min="15366" max="15366" width="9.5546875" style="85" customWidth="1"/>
    <col min="15367" max="15367" width="14" style="85" customWidth="1"/>
    <col min="15368" max="15368" width="16.33203125" style="85" customWidth="1"/>
    <col min="15369" max="15369" width="15.88671875" style="85" customWidth="1"/>
    <col min="15370" max="15370" width="11.6640625" style="85" customWidth="1"/>
    <col min="15371" max="15371" width="8.33203125" style="85" customWidth="1"/>
    <col min="15372" max="15372" width="16.5546875" style="85" customWidth="1"/>
    <col min="15373" max="15616" width="11.44140625" style="85"/>
    <col min="15617" max="15617" width="22.6640625" style="85" customWidth="1"/>
    <col min="15618" max="15618" width="15.44140625" style="85" customWidth="1"/>
    <col min="15619" max="15619" width="7.33203125" style="85" customWidth="1"/>
    <col min="15620" max="15620" width="11.44140625" style="85"/>
    <col min="15621" max="15621" width="5.6640625" style="85" customWidth="1"/>
    <col min="15622" max="15622" width="9.5546875" style="85" customWidth="1"/>
    <col min="15623" max="15623" width="14" style="85" customWidth="1"/>
    <col min="15624" max="15624" width="16.33203125" style="85" customWidth="1"/>
    <col min="15625" max="15625" width="15.88671875" style="85" customWidth="1"/>
    <col min="15626" max="15626" width="11.6640625" style="85" customWidth="1"/>
    <col min="15627" max="15627" width="8.33203125" style="85" customWidth="1"/>
    <col min="15628" max="15628" width="16.5546875" style="85" customWidth="1"/>
    <col min="15629" max="15872" width="11.44140625" style="85"/>
    <col min="15873" max="15873" width="22.6640625" style="85" customWidth="1"/>
    <col min="15874" max="15874" width="15.44140625" style="85" customWidth="1"/>
    <col min="15875" max="15875" width="7.33203125" style="85" customWidth="1"/>
    <col min="15876" max="15876" width="11.44140625" style="85"/>
    <col min="15877" max="15877" width="5.6640625" style="85" customWidth="1"/>
    <col min="15878" max="15878" width="9.5546875" style="85" customWidth="1"/>
    <col min="15879" max="15879" width="14" style="85" customWidth="1"/>
    <col min="15880" max="15880" width="16.33203125" style="85" customWidth="1"/>
    <col min="15881" max="15881" width="15.88671875" style="85" customWidth="1"/>
    <col min="15882" max="15882" width="11.6640625" style="85" customWidth="1"/>
    <col min="15883" max="15883" width="8.33203125" style="85" customWidth="1"/>
    <col min="15884" max="15884" width="16.5546875" style="85" customWidth="1"/>
    <col min="15885" max="16128" width="11.44140625" style="85"/>
    <col min="16129" max="16129" width="22.6640625" style="85" customWidth="1"/>
    <col min="16130" max="16130" width="15.44140625" style="85" customWidth="1"/>
    <col min="16131" max="16131" width="7.33203125" style="85" customWidth="1"/>
    <col min="16132" max="16132" width="11.44140625" style="85"/>
    <col min="16133" max="16133" width="5.6640625" style="85" customWidth="1"/>
    <col min="16134" max="16134" width="9.5546875" style="85" customWidth="1"/>
    <col min="16135" max="16135" width="14" style="85" customWidth="1"/>
    <col min="16136" max="16136" width="16.33203125" style="85" customWidth="1"/>
    <col min="16137" max="16137" width="15.88671875" style="85" customWidth="1"/>
    <col min="16138" max="16138" width="11.6640625" style="85" customWidth="1"/>
    <col min="16139" max="16139" width="8.33203125" style="85" customWidth="1"/>
    <col min="16140" max="16140" width="16.5546875" style="85" customWidth="1"/>
    <col min="16141" max="16384" width="11.44140625" style="85"/>
  </cols>
  <sheetData>
    <row r="1" spans="1:12" s="45" customFormat="1">
      <c r="A1" s="506"/>
      <c r="B1" s="509"/>
      <c r="C1" s="510"/>
      <c r="D1" s="510"/>
      <c r="E1" s="510"/>
      <c r="F1" s="510"/>
      <c r="G1" s="510"/>
      <c r="H1" s="511"/>
      <c r="I1" s="512" t="s">
        <v>26</v>
      </c>
      <c r="J1" s="514" t="s">
        <v>27</v>
      </c>
      <c r="K1" s="515"/>
      <c r="L1" s="516"/>
    </row>
    <row r="2" spans="1:12" s="45" customFormat="1">
      <c r="A2" s="507"/>
      <c r="B2" s="520" t="s">
        <v>140</v>
      </c>
      <c r="C2" s="521"/>
      <c r="D2" s="521"/>
      <c r="E2" s="521"/>
      <c r="F2" s="521"/>
      <c r="G2" s="521"/>
      <c r="H2" s="522"/>
      <c r="I2" s="513"/>
      <c r="J2" s="517"/>
      <c r="K2" s="518"/>
      <c r="L2" s="519"/>
    </row>
    <row r="3" spans="1:12" s="45" customFormat="1">
      <c r="A3" s="507"/>
      <c r="B3" s="523" t="s">
        <v>144</v>
      </c>
      <c r="C3" s="524"/>
      <c r="D3" s="524"/>
      <c r="E3" s="524"/>
      <c r="F3" s="524"/>
      <c r="G3" s="524"/>
      <c r="H3" s="525"/>
      <c r="I3" s="527" t="s">
        <v>28</v>
      </c>
      <c r="J3" s="529">
        <v>1</v>
      </c>
      <c r="K3" s="530"/>
      <c r="L3" s="531"/>
    </row>
    <row r="4" spans="1:12" s="45" customFormat="1">
      <c r="A4" s="507"/>
      <c r="B4" s="523" t="s">
        <v>29</v>
      </c>
      <c r="C4" s="524"/>
      <c r="D4" s="524"/>
      <c r="E4" s="524"/>
      <c r="F4" s="524"/>
      <c r="G4" s="524"/>
      <c r="H4" s="525"/>
      <c r="I4" s="528"/>
      <c r="J4" s="532"/>
      <c r="K4" s="533"/>
      <c r="L4" s="534"/>
    </row>
    <row r="5" spans="1:12" s="45" customFormat="1">
      <c r="A5" s="507"/>
      <c r="B5" s="540" t="s">
        <v>30</v>
      </c>
      <c r="C5" s="541"/>
      <c r="D5" s="541"/>
      <c r="E5" s="541"/>
      <c r="F5" s="541"/>
      <c r="G5" s="541"/>
      <c r="H5" s="542"/>
      <c r="I5" s="527" t="s">
        <v>31</v>
      </c>
      <c r="J5" s="544"/>
      <c r="K5" s="544" t="s">
        <v>32</v>
      </c>
      <c r="L5" s="546"/>
    </row>
    <row r="6" spans="1:12" s="45" customFormat="1" ht="13.5" customHeight="1" thickBot="1">
      <c r="A6" s="508"/>
      <c r="B6" s="500"/>
      <c r="C6" s="501"/>
      <c r="D6" s="501"/>
      <c r="E6" s="501"/>
      <c r="F6" s="501"/>
      <c r="G6" s="501"/>
      <c r="H6" s="502"/>
      <c r="I6" s="543"/>
      <c r="J6" s="545"/>
      <c r="K6" s="545"/>
      <c r="L6" s="547"/>
    </row>
    <row r="7" spans="1:12" s="50" customFormat="1" ht="8.4" thickBot="1">
      <c r="A7" s="46"/>
      <c r="B7" s="47"/>
      <c r="C7" s="47"/>
      <c r="D7" s="47"/>
      <c r="E7" s="47"/>
      <c r="F7" s="47"/>
      <c r="G7" s="47"/>
      <c r="H7" s="47"/>
      <c r="I7" s="47"/>
      <c r="J7" s="48"/>
      <c r="K7" s="48"/>
      <c r="L7" s="49"/>
    </row>
    <row r="8" spans="1:12" s="45" customFormat="1" ht="21.9" customHeight="1">
      <c r="A8" s="51"/>
      <c r="B8" s="52"/>
      <c r="C8" s="52"/>
      <c r="D8" s="52"/>
      <c r="E8" s="52"/>
      <c r="F8" s="53"/>
      <c r="G8" s="52"/>
      <c r="H8" s="52"/>
      <c r="I8" s="54" t="s">
        <v>33</v>
      </c>
      <c r="J8" s="55"/>
      <c r="K8" s="55"/>
      <c r="L8" s="56"/>
    </row>
    <row r="9" spans="1:12" s="63" customFormat="1" ht="10.199999999999999">
      <c r="A9" s="57"/>
      <c r="B9" s="58"/>
      <c r="C9" s="58"/>
      <c r="D9" s="58"/>
      <c r="E9" s="58"/>
      <c r="F9" s="59"/>
      <c r="G9" s="58"/>
      <c r="H9" s="58"/>
      <c r="I9" s="60"/>
      <c r="J9" s="61" t="s">
        <v>34</v>
      </c>
      <c r="K9" s="61" t="s">
        <v>35</v>
      </c>
      <c r="L9" s="62" t="s">
        <v>36</v>
      </c>
    </row>
    <row r="10" spans="1:12" s="45" customFormat="1" ht="27.75" customHeight="1">
      <c r="A10" s="503" t="s">
        <v>37</v>
      </c>
      <c r="B10" s="504"/>
      <c r="C10" s="504"/>
      <c r="D10" s="504"/>
      <c r="E10" s="64"/>
      <c r="G10" s="505" t="s">
        <v>38</v>
      </c>
      <c r="H10" s="505"/>
      <c r="I10" s="65"/>
      <c r="J10" s="66"/>
      <c r="K10" s="66"/>
      <c r="L10" s="67"/>
    </row>
    <row r="11" spans="1:12" s="45" customFormat="1" ht="24" customHeight="1">
      <c r="A11" s="68" t="s">
        <v>39</v>
      </c>
      <c r="B11" s="69" t="s">
        <v>40</v>
      </c>
      <c r="C11" s="535"/>
      <c r="D11" s="535"/>
      <c r="E11" s="70"/>
      <c r="F11" s="71"/>
      <c r="H11" s="72" t="s">
        <v>41</v>
      </c>
      <c r="I11" s="69" t="s">
        <v>25</v>
      </c>
      <c r="J11" s="377"/>
      <c r="K11" s="377"/>
      <c r="L11" s="73"/>
    </row>
    <row r="12" spans="1:12" s="45" customFormat="1" ht="13.8" thickBot="1">
      <c r="A12" s="74"/>
      <c r="B12" s="75"/>
      <c r="C12" s="378"/>
      <c r="D12" s="378"/>
      <c r="E12" s="378"/>
      <c r="F12" s="75"/>
      <c r="G12" s="378"/>
      <c r="H12" s="75"/>
      <c r="I12" s="378"/>
      <c r="J12" s="536"/>
      <c r="K12" s="536"/>
      <c r="L12" s="537"/>
    </row>
    <row r="13" spans="1:12" s="45" customFormat="1">
      <c r="A13" s="76"/>
      <c r="B13" s="77"/>
      <c r="C13" s="77"/>
      <c r="D13" s="77"/>
      <c r="E13" s="77"/>
      <c r="F13" s="77"/>
      <c r="G13" s="77"/>
      <c r="H13" s="77"/>
      <c r="I13" s="77"/>
      <c r="J13" s="77"/>
      <c r="K13" s="77"/>
      <c r="L13" s="78"/>
    </row>
    <row r="14" spans="1:12">
      <c r="A14" s="79" t="s">
        <v>42</v>
      </c>
      <c r="B14" s="80"/>
      <c r="C14" s="81" t="s">
        <v>32</v>
      </c>
      <c r="D14" s="82"/>
      <c r="E14" s="45"/>
      <c r="F14" s="83"/>
      <c r="G14" s="83"/>
      <c r="H14" s="83"/>
      <c r="I14" s="83"/>
      <c r="J14" s="83"/>
      <c r="K14" s="83"/>
      <c r="L14" s="84"/>
    </row>
    <row r="15" spans="1:12" ht="33.75" customHeight="1">
      <c r="A15" s="86" t="s">
        <v>43</v>
      </c>
      <c r="B15" s="538" t="s">
        <v>169</v>
      </c>
      <c r="C15" s="538"/>
      <c r="D15" s="538"/>
      <c r="E15" s="538"/>
      <c r="F15" s="538"/>
      <c r="G15" s="538"/>
      <c r="H15" s="538"/>
      <c r="I15" s="538"/>
      <c r="J15" s="538"/>
      <c r="K15" s="538"/>
      <c r="L15" s="539"/>
    </row>
    <row r="16" spans="1:12" ht="18" customHeight="1">
      <c r="A16" s="86"/>
      <c r="B16" s="87"/>
      <c r="C16" s="88"/>
      <c r="D16" s="88"/>
      <c r="E16" s="88"/>
      <c r="F16" s="88"/>
      <c r="G16" s="88"/>
      <c r="H16" s="88"/>
      <c r="I16" s="88"/>
      <c r="J16" s="88"/>
      <c r="K16" s="88"/>
      <c r="L16" s="84"/>
    </row>
    <row r="17" spans="1:12" ht="6" customHeight="1">
      <c r="A17" s="86"/>
      <c r="B17" s="89"/>
      <c r="C17" s="90"/>
      <c r="D17" s="90"/>
      <c r="E17" s="90"/>
      <c r="F17" s="90"/>
      <c r="G17" s="90"/>
      <c r="H17" s="90"/>
      <c r="I17" s="90"/>
      <c r="J17" s="90"/>
      <c r="K17" s="90"/>
      <c r="L17" s="91"/>
    </row>
    <row r="18" spans="1:12" ht="18" customHeight="1">
      <c r="A18" s="86" t="s">
        <v>44</v>
      </c>
      <c r="B18" s="92"/>
      <c r="C18" s="376"/>
      <c r="D18" s="376"/>
      <c r="E18" s="376"/>
      <c r="F18" s="376"/>
      <c r="G18" s="93"/>
      <c r="H18" s="81" t="s">
        <v>45</v>
      </c>
      <c r="I18" s="526"/>
      <c r="J18" s="526"/>
      <c r="K18" s="376"/>
      <c r="L18" s="94"/>
    </row>
    <row r="19" spans="1:12" ht="4.5" customHeight="1">
      <c r="A19" s="86"/>
      <c r="B19" s="89"/>
      <c r="C19" s="90"/>
      <c r="D19" s="90"/>
      <c r="E19" s="90"/>
      <c r="F19" s="90"/>
      <c r="G19" s="90"/>
      <c r="H19" s="90"/>
      <c r="I19" s="90"/>
      <c r="J19" s="90"/>
      <c r="K19" s="90"/>
      <c r="L19" s="91"/>
    </row>
    <row r="20" spans="1:12" ht="18.75" customHeight="1">
      <c r="A20" s="86" t="s">
        <v>46</v>
      </c>
      <c r="B20" s="92"/>
      <c r="C20" s="377"/>
      <c r="D20" s="377"/>
      <c r="E20" s="377"/>
      <c r="F20" s="377"/>
      <c r="G20" s="377"/>
      <c r="H20" s="377"/>
      <c r="I20" s="377"/>
      <c r="J20" s="377"/>
      <c r="K20" s="377"/>
      <c r="L20" s="95"/>
    </row>
    <row r="21" spans="1:12" ht="3.75" customHeight="1">
      <c r="A21" s="86"/>
      <c r="B21" s="89"/>
      <c r="C21" s="70"/>
      <c r="D21" s="70"/>
      <c r="E21" s="70"/>
      <c r="F21" s="70"/>
      <c r="G21" s="70"/>
      <c r="H21" s="70"/>
      <c r="I21" s="70"/>
      <c r="J21" s="70"/>
      <c r="K21" s="70"/>
      <c r="L21" s="73"/>
    </row>
    <row r="22" spans="1:12" ht="18" customHeight="1">
      <c r="A22" s="86" t="s">
        <v>47</v>
      </c>
      <c r="B22" s="92"/>
      <c r="C22" s="377"/>
      <c r="D22" s="377"/>
      <c r="E22" s="377"/>
      <c r="F22" s="377"/>
      <c r="G22" s="377"/>
      <c r="H22" s="377"/>
      <c r="I22" s="379" t="s">
        <v>48</v>
      </c>
      <c r="J22" s="96"/>
      <c r="K22" s="379" t="s">
        <v>32</v>
      </c>
      <c r="L22" s="97"/>
    </row>
    <row r="23" spans="1:12" ht="3.75" customHeight="1">
      <c r="A23" s="86"/>
      <c r="B23" s="89"/>
      <c r="C23" s="70"/>
      <c r="D23" s="70"/>
      <c r="E23" s="70"/>
      <c r="F23" s="70"/>
      <c r="G23" s="70"/>
      <c r="H23" s="70"/>
      <c r="I23" s="70"/>
      <c r="J23" s="70"/>
      <c r="K23" s="70"/>
      <c r="L23" s="73"/>
    </row>
    <row r="24" spans="1:12" ht="19.5" customHeight="1">
      <c r="A24" s="86" t="s">
        <v>49</v>
      </c>
      <c r="B24" s="89"/>
      <c r="C24" s="70"/>
      <c r="D24" s="70"/>
      <c r="E24" s="98"/>
      <c r="F24" s="93"/>
      <c r="G24" s="377"/>
      <c r="H24" s="377"/>
      <c r="I24" s="45"/>
      <c r="J24" s="70"/>
      <c r="K24" s="70"/>
      <c r="L24" s="73"/>
    </row>
    <row r="25" spans="1:12" s="104" customFormat="1" ht="10.199999999999999">
      <c r="A25" s="99"/>
      <c r="B25" s="100"/>
      <c r="C25" s="101"/>
      <c r="D25" s="101"/>
      <c r="E25" s="548" t="s">
        <v>34</v>
      </c>
      <c r="F25" s="548"/>
      <c r="G25" s="101" t="s">
        <v>35</v>
      </c>
      <c r="H25" s="101" t="s">
        <v>36</v>
      </c>
      <c r="I25" s="102"/>
      <c r="J25" s="101"/>
      <c r="K25" s="101"/>
      <c r="L25" s="103"/>
    </row>
    <row r="26" spans="1:12" ht="12.75" customHeight="1">
      <c r="A26" s="105"/>
      <c r="B26" s="83"/>
      <c r="C26" s="83"/>
      <c r="D26" s="83"/>
      <c r="E26" s="83"/>
      <c r="F26" s="83"/>
      <c r="G26" s="83"/>
      <c r="H26" s="83"/>
      <c r="I26" s="83"/>
      <c r="J26" s="83"/>
      <c r="K26" s="83"/>
      <c r="L26" s="84"/>
    </row>
    <row r="27" spans="1:12" ht="13.8">
      <c r="A27" s="556" t="s">
        <v>50</v>
      </c>
      <c r="B27" s="557"/>
      <c r="C27" s="557"/>
      <c r="D27" s="557"/>
      <c r="E27" s="557"/>
      <c r="F27" s="557"/>
      <c r="G27" s="557"/>
      <c r="H27" s="557"/>
      <c r="I27" s="557"/>
      <c r="J27" s="557"/>
      <c r="K27" s="557"/>
      <c r="L27" s="558"/>
    </row>
    <row r="28" spans="1:12" ht="13.8" thickBot="1">
      <c r="A28" s="106"/>
      <c r="B28" s="107"/>
      <c r="C28" s="107"/>
      <c r="D28" s="107"/>
      <c r="E28" s="107"/>
      <c r="F28" s="107"/>
      <c r="G28" s="107"/>
      <c r="H28" s="107"/>
      <c r="I28" s="107"/>
      <c r="J28" s="107"/>
      <c r="K28" s="107"/>
      <c r="L28" s="108"/>
    </row>
    <row r="29" spans="1:12" ht="26.4">
      <c r="A29" s="109" t="s">
        <v>51</v>
      </c>
      <c r="B29" s="549" t="s">
        <v>52</v>
      </c>
      <c r="C29" s="550"/>
      <c r="D29" s="550"/>
      <c r="E29" s="550"/>
      <c r="F29" s="550"/>
      <c r="G29" s="550"/>
      <c r="H29" s="551"/>
      <c r="I29" s="380" t="s">
        <v>53</v>
      </c>
      <c r="J29" s="552" t="s">
        <v>54</v>
      </c>
      <c r="K29" s="553"/>
      <c r="L29" s="109" t="s">
        <v>4</v>
      </c>
    </row>
    <row r="30" spans="1:12" ht="13.8" thickBot="1">
      <c r="A30" s="110" t="s">
        <v>156</v>
      </c>
      <c r="B30" s="239" t="s">
        <v>157</v>
      </c>
      <c r="C30" s="112"/>
      <c r="D30" s="112"/>
      <c r="E30" s="112"/>
      <c r="F30" s="112"/>
      <c r="G30" s="112"/>
      <c r="H30" s="112"/>
      <c r="I30" s="381"/>
      <c r="J30" s="554" t="s">
        <v>14</v>
      </c>
      <c r="K30" s="555"/>
      <c r="L30" s="113"/>
    </row>
    <row r="31" spans="1:12">
      <c r="A31" s="106"/>
      <c r="B31" s="107"/>
      <c r="C31" s="107"/>
      <c r="D31" s="107"/>
      <c r="E31" s="107"/>
      <c r="F31" s="107"/>
      <c r="G31" s="107"/>
      <c r="H31" s="107"/>
      <c r="I31" s="107"/>
      <c r="J31" s="107"/>
      <c r="K31" s="107"/>
      <c r="L31" s="108"/>
    </row>
    <row r="32" spans="1:12">
      <c r="A32" s="114" t="s">
        <v>56</v>
      </c>
      <c r="B32" s="115"/>
      <c r="C32" s="115"/>
      <c r="D32" s="115"/>
      <c r="E32" s="115"/>
      <c r="F32" s="115"/>
      <c r="G32" s="115"/>
      <c r="H32" s="115"/>
      <c r="I32" s="115"/>
      <c r="J32" s="115"/>
      <c r="K32" s="115"/>
      <c r="L32" s="116"/>
    </row>
    <row r="33" spans="1:12" s="119" customFormat="1" ht="3.75" customHeight="1" thickBot="1">
      <c r="A33" s="117"/>
      <c r="B33" s="107"/>
      <c r="C33" s="107"/>
      <c r="D33" s="107"/>
      <c r="E33" s="107"/>
      <c r="F33" s="107"/>
      <c r="G33" s="118"/>
      <c r="H33" s="118"/>
      <c r="I33" s="107"/>
      <c r="J33" s="107"/>
      <c r="K33" s="107"/>
      <c r="L33" s="108"/>
    </row>
    <row r="34" spans="1:12" s="122" customFormat="1" ht="12">
      <c r="A34" s="559" t="s">
        <v>52</v>
      </c>
      <c r="B34" s="560"/>
      <c r="C34" s="560"/>
      <c r="D34" s="560"/>
      <c r="E34" s="560"/>
      <c r="F34" s="561"/>
      <c r="G34" s="562" t="s">
        <v>57</v>
      </c>
      <c r="H34" s="563"/>
      <c r="I34" s="120" t="s">
        <v>58</v>
      </c>
      <c r="J34" s="564" t="s">
        <v>59</v>
      </c>
      <c r="K34" s="561"/>
      <c r="L34" s="121" t="s">
        <v>60</v>
      </c>
    </row>
    <row r="35" spans="1:12" s="122" customFormat="1" ht="12" customHeight="1">
      <c r="A35" s="629" t="s">
        <v>158</v>
      </c>
      <c r="B35" s="630"/>
      <c r="C35" s="630"/>
      <c r="D35" s="630"/>
      <c r="E35" s="630"/>
      <c r="F35" s="634"/>
      <c r="G35" s="615"/>
      <c r="H35" s="615"/>
      <c r="I35" s="123">
        <f>135762*1.0562</f>
        <v>143391.82440000001</v>
      </c>
      <c r="J35" s="633">
        <v>400</v>
      </c>
      <c r="K35" s="633"/>
      <c r="L35" s="124">
        <f>+I35/J35</f>
        <v>358.47956100000005</v>
      </c>
    </row>
    <row r="36" spans="1:12" s="122" customFormat="1" ht="12" customHeight="1">
      <c r="A36" s="629" t="s">
        <v>159</v>
      </c>
      <c r="B36" s="630"/>
      <c r="C36" s="630"/>
      <c r="D36" s="630"/>
      <c r="E36" s="630"/>
      <c r="F36" s="634"/>
      <c r="G36" s="615"/>
      <c r="H36" s="615"/>
      <c r="I36" s="123">
        <f>177686*1.0562</f>
        <v>187671.95320000002</v>
      </c>
      <c r="J36" s="633">
        <v>400</v>
      </c>
      <c r="K36" s="633"/>
      <c r="L36" s="124">
        <f t="shared" ref="L36:L38" si="0">+I36/J36</f>
        <v>469.17988300000002</v>
      </c>
    </row>
    <row r="37" spans="1:12" s="122" customFormat="1" ht="12.75" customHeight="1">
      <c r="A37" s="629" t="s">
        <v>160</v>
      </c>
      <c r="B37" s="630"/>
      <c r="C37" s="630"/>
      <c r="D37" s="630"/>
      <c r="E37" s="630"/>
      <c r="F37" s="634"/>
      <c r="G37" s="615"/>
      <c r="H37" s="615"/>
      <c r="I37" s="123">
        <f>62919*1.0562</f>
        <v>66455.0478</v>
      </c>
      <c r="J37" s="633">
        <v>400</v>
      </c>
      <c r="K37" s="633"/>
      <c r="L37" s="124">
        <f t="shared" si="0"/>
        <v>166.1376195</v>
      </c>
    </row>
    <row r="38" spans="1:12" s="122" customFormat="1" ht="12.75" customHeight="1">
      <c r="A38" s="629" t="s">
        <v>161</v>
      </c>
      <c r="B38" s="630"/>
      <c r="C38" s="630"/>
      <c r="D38" s="630"/>
      <c r="E38" s="630"/>
      <c r="F38" s="634"/>
      <c r="G38" s="615"/>
      <c r="H38" s="615"/>
      <c r="I38" s="123">
        <f>61663*1.0562</f>
        <v>65128.460599999999</v>
      </c>
      <c r="J38" s="633">
        <v>400</v>
      </c>
      <c r="K38" s="633"/>
      <c r="L38" s="124">
        <f t="shared" si="0"/>
        <v>162.82115149999998</v>
      </c>
    </row>
    <row r="39" spans="1:12" s="122" customFormat="1" ht="12" thickBot="1">
      <c r="A39" s="629" t="s">
        <v>162</v>
      </c>
      <c r="B39" s="630"/>
      <c r="C39" s="630"/>
      <c r="D39" s="630"/>
      <c r="E39" s="630"/>
      <c r="F39" s="634"/>
      <c r="G39" s="615"/>
      <c r="H39" s="615"/>
      <c r="I39" s="137"/>
      <c r="J39" s="635"/>
      <c r="K39" s="635"/>
      <c r="L39" s="139">
        <f>0.01*L77</f>
        <v>1.2277649026312503</v>
      </c>
    </row>
    <row r="40" spans="1:12" s="122" customFormat="1" ht="12.6" thickBot="1">
      <c r="A40" s="580" t="s">
        <v>65</v>
      </c>
      <c r="B40" s="581"/>
      <c r="C40" s="581"/>
      <c r="D40" s="581"/>
      <c r="E40" s="581"/>
      <c r="F40" s="581"/>
      <c r="G40" s="581"/>
      <c r="H40" s="581"/>
      <c r="I40" s="581"/>
      <c r="J40" s="582"/>
      <c r="K40" s="583"/>
      <c r="L40" s="140">
        <f>SUM(L35:L39)</f>
        <v>1157.8459799026314</v>
      </c>
    </row>
    <row r="41" spans="1:12" s="122" customFormat="1" ht="12">
      <c r="A41" s="141"/>
      <c r="B41" s="142"/>
      <c r="C41" s="142"/>
      <c r="D41" s="142"/>
      <c r="E41" s="142"/>
      <c r="F41" s="142"/>
      <c r="G41" s="142"/>
      <c r="H41" s="142"/>
      <c r="I41" s="142"/>
      <c r="J41" s="142"/>
      <c r="K41" s="142"/>
      <c r="L41" s="143"/>
    </row>
    <row r="42" spans="1:12">
      <c r="A42" s="144" t="s">
        <v>66</v>
      </c>
      <c r="B42" s="285"/>
      <c r="C42" s="285"/>
      <c r="D42" s="285"/>
      <c r="E42" s="285"/>
      <c r="F42" s="285"/>
      <c r="G42" s="285"/>
      <c r="H42" s="285"/>
      <c r="I42" s="285"/>
      <c r="J42" s="285"/>
      <c r="K42" s="285"/>
      <c r="L42" s="146"/>
    </row>
    <row r="43" spans="1:12" s="122" customFormat="1" ht="3.75" customHeight="1" thickBot="1">
      <c r="A43" s="147"/>
      <c r="B43" s="148"/>
      <c r="C43" s="148"/>
      <c r="D43" s="148"/>
      <c r="E43" s="148"/>
      <c r="F43" s="148"/>
      <c r="G43" s="148"/>
      <c r="H43" s="142"/>
      <c r="I43" s="142"/>
      <c r="J43" s="142"/>
      <c r="K43" s="142"/>
      <c r="L43" s="143"/>
    </row>
    <row r="44" spans="1:12" s="122" customFormat="1" ht="12">
      <c r="A44" s="559" t="s">
        <v>52</v>
      </c>
      <c r="B44" s="560"/>
      <c r="C44" s="560"/>
      <c r="D44" s="560"/>
      <c r="E44" s="560"/>
      <c r="F44" s="560"/>
      <c r="G44" s="561"/>
      <c r="H44" s="384" t="s">
        <v>54</v>
      </c>
      <c r="I44" s="120" t="s">
        <v>4</v>
      </c>
      <c r="J44" s="564" t="s">
        <v>67</v>
      </c>
      <c r="K44" s="561"/>
      <c r="L44" s="121" t="s">
        <v>60</v>
      </c>
    </row>
    <row r="45" spans="1:12" s="122" customFormat="1" ht="12">
      <c r="A45" s="237" t="s">
        <v>163</v>
      </c>
      <c r="B45" s="222"/>
      <c r="C45" s="222"/>
      <c r="D45" s="223"/>
      <c r="E45" s="224"/>
      <c r="F45" s="224"/>
      <c r="G45" s="383"/>
      <c r="H45" s="240" t="s">
        <v>118</v>
      </c>
      <c r="I45" s="241">
        <v>1.83</v>
      </c>
      <c r="J45" s="631">
        <f>2064.28*1.0562</f>
        <v>2180.2925360000004</v>
      </c>
      <c r="K45" s="632">
        <v>0</v>
      </c>
      <c r="L45" s="124">
        <f>+I45*J45</f>
        <v>3989.9353408800007</v>
      </c>
    </row>
    <row r="46" spans="1:12" s="122" customFormat="1" ht="11.4">
      <c r="A46" s="237" t="s">
        <v>164</v>
      </c>
      <c r="B46" s="150"/>
      <c r="C46" s="150"/>
      <c r="D46" s="150"/>
      <c r="E46" s="150"/>
      <c r="F46" s="150"/>
      <c r="G46" s="151"/>
      <c r="H46" s="242" t="s">
        <v>9</v>
      </c>
      <c r="I46" s="243">
        <v>1.9E-2</v>
      </c>
      <c r="J46" s="631">
        <f>74514.33*1.0562</f>
        <v>78702.035346000004</v>
      </c>
      <c r="K46" s="632">
        <v>0</v>
      </c>
      <c r="L46" s="124">
        <f>+I46*J46</f>
        <v>1495.338671574</v>
      </c>
    </row>
    <row r="47" spans="1:12" s="122" customFormat="1" ht="11.4">
      <c r="A47" s="237"/>
      <c r="B47" s="155"/>
      <c r="C47" s="155"/>
      <c r="D47" s="155"/>
      <c r="E47" s="155"/>
      <c r="F47" s="150"/>
      <c r="G47" s="156"/>
      <c r="H47" s="242"/>
      <c r="I47" s="243"/>
      <c r="J47" s="390"/>
      <c r="K47" s="391"/>
      <c r="L47" s="124"/>
    </row>
    <row r="48" spans="1:12" s="122" customFormat="1" ht="11.4">
      <c r="A48" s="237"/>
      <c r="B48" s="155"/>
      <c r="C48" s="155"/>
      <c r="D48" s="155"/>
      <c r="E48" s="155"/>
      <c r="F48" s="150"/>
      <c r="G48" s="156"/>
      <c r="H48" s="242"/>
      <c r="I48" s="243"/>
      <c r="J48" s="390"/>
      <c r="K48" s="391"/>
      <c r="L48" s="124"/>
    </row>
    <row r="49" spans="1:12" s="122" customFormat="1" ht="11.4">
      <c r="A49" s="237"/>
      <c r="B49" s="155"/>
      <c r="C49" s="155"/>
      <c r="D49" s="155"/>
      <c r="E49" s="155"/>
      <c r="F49" s="150"/>
      <c r="G49" s="156"/>
      <c r="H49" s="242"/>
      <c r="I49" s="243"/>
      <c r="J49" s="390"/>
      <c r="K49" s="391"/>
      <c r="L49" s="124"/>
    </row>
    <row r="50" spans="1:12" s="122" customFormat="1" ht="11.4">
      <c r="A50" s="237"/>
      <c r="B50" s="155"/>
      <c r="C50" s="155"/>
      <c r="D50" s="155"/>
      <c r="E50" s="155"/>
      <c r="F50" s="150"/>
      <c r="G50" s="156"/>
      <c r="H50" s="242"/>
      <c r="I50" s="243"/>
      <c r="J50" s="390"/>
      <c r="K50" s="391"/>
      <c r="L50" s="124"/>
    </row>
    <row r="51" spans="1:12" s="122" customFormat="1" ht="11.4">
      <c r="A51" s="237"/>
      <c r="B51" s="155"/>
      <c r="C51" s="155"/>
      <c r="D51" s="155"/>
      <c r="E51" s="155"/>
      <c r="F51" s="150"/>
      <c r="G51" s="156"/>
      <c r="H51" s="242"/>
      <c r="I51" s="243"/>
      <c r="J51" s="390"/>
      <c r="K51" s="391"/>
      <c r="L51" s="124"/>
    </row>
    <row r="52" spans="1:12" s="122" customFormat="1" ht="11.4">
      <c r="A52" s="237"/>
      <c r="B52" s="155"/>
      <c r="C52" s="155"/>
      <c r="D52" s="155"/>
      <c r="E52" s="155"/>
      <c r="F52" s="150"/>
      <c r="G52" s="156"/>
      <c r="H52" s="242"/>
      <c r="I52" s="243"/>
      <c r="J52" s="390"/>
      <c r="K52" s="391"/>
      <c r="L52" s="124"/>
    </row>
    <row r="53" spans="1:12" s="122" customFormat="1" ht="11.4">
      <c r="A53" s="237"/>
      <c r="B53" s="155"/>
      <c r="C53" s="155"/>
      <c r="D53" s="155"/>
      <c r="E53" s="155"/>
      <c r="F53" s="150"/>
      <c r="G53" s="156"/>
      <c r="H53" s="242"/>
      <c r="I53" s="243"/>
      <c r="J53" s="390"/>
      <c r="K53" s="391"/>
      <c r="L53" s="124"/>
    </row>
    <row r="54" spans="1:12" s="122" customFormat="1" ht="11.4">
      <c r="A54" s="237"/>
      <c r="B54" s="155"/>
      <c r="C54" s="155"/>
      <c r="D54" s="155"/>
      <c r="E54" s="155"/>
      <c r="F54" s="150"/>
      <c r="G54" s="156"/>
      <c r="H54" s="242"/>
      <c r="I54" s="243"/>
      <c r="J54" s="390"/>
      <c r="K54" s="391"/>
      <c r="L54" s="124"/>
    </row>
    <row r="55" spans="1:12" s="122" customFormat="1" ht="11.4">
      <c r="A55" s="237"/>
      <c r="B55" s="155"/>
      <c r="C55" s="155"/>
      <c r="D55" s="155"/>
      <c r="E55" s="155"/>
      <c r="F55" s="150"/>
      <c r="G55" s="156"/>
      <c r="H55" s="242"/>
      <c r="I55" s="243"/>
      <c r="J55" s="390"/>
      <c r="K55" s="391"/>
      <c r="L55" s="124"/>
    </row>
    <row r="56" spans="1:12" s="122" customFormat="1" ht="11.4">
      <c r="A56" s="237"/>
      <c r="B56" s="155"/>
      <c r="C56" s="155"/>
      <c r="D56" s="155"/>
      <c r="E56" s="155"/>
      <c r="F56" s="150"/>
      <c r="G56" s="156"/>
      <c r="H56" s="242"/>
      <c r="I56" s="243"/>
      <c r="J56" s="390"/>
      <c r="K56" s="391"/>
      <c r="L56" s="124"/>
    </row>
    <row r="57" spans="1:12" s="122" customFormat="1" ht="11.4">
      <c r="A57" s="237"/>
      <c r="B57" s="155"/>
      <c r="C57" s="155"/>
      <c r="D57" s="155"/>
      <c r="E57" s="155"/>
      <c r="F57" s="150"/>
      <c r="G57" s="156"/>
      <c r="H57" s="242"/>
      <c r="I57" s="243"/>
      <c r="J57" s="390"/>
      <c r="K57" s="391"/>
      <c r="L57" s="124"/>
    </row>
    <row r="58" spans="1:12" s="122" customFormat="1" ht="11.4">
      <c r="A58" s="237"/>
      <c r="B58" s="155"/>
      <c r="C58" s="155"/>
      <c r="D58" s="155"/>
      <c r="E58" s="155"/>
      <c r="F58" s="150"/>
      <c r="G58" s="156"/>
      <c r="H58" s="242"/>
      <c r="I58" s="243"/>
      <c r="J58" s="390"/>
      <c r="K58" s="391"/>
      <c r="L58" s="124"/>
    </row>
    <row r="59" spans="1:12" s="122" customFormat="1" ht="11.4">
      <c r="A59" s="237"/>
      <c r="B59" s="155"/>
      <c r="C59" s="155"/>
      <c r="D59" s="155"/>
      <c r="E59" s="155"/>
      <c r="F59" s="150"/>
      <c r="G59" s="156"/>
      <c r="H59" s="242"/>
      <c r="I59" s="243"/>
      <c r="J59" s="390"/>
      <c r="K59" s="391"/>
      <c r="L59" s="124"/>
    </row>
    <row r="60" spans="1:12" s="122" customFormat="1" ht="11.4">
      <c r="A60" s="237"/>
      <c r="B60" s="155"/>
      <c r="C60" s="155"/>
      <c r="D60" s="155"/>
      <c r="E60" s="155"/>
      <c r="F60" s="150"/>
      <c r="G60" s="156"/>
      <c r="H60" s="242"/>
      <c r="I60" s="243"/>
      <c r="J60" s="390"/>
      <c r="K60" s="391"/>
      <c r="L60" s="124"/>
    </row>
    <row r="61" spans="1:12" s="122" customFormat="1" ht="11.4">
      <c r="A61" s="237"/>
      <c r="B61" s="155"/>
      <c r="C61" s="155"/>
      <c r="D61" s="155"/>
      <c r="E61" s="155"/>
      <c r="F61" s="150"/>
      <c r="G61" s="156"/>
      <c r="H61" s="240"/>
      <c r="I61" s="241"/>
      <c r="J61" s="631"/>
      <c r="K61" s="632"/>
      <c r="L61" s="124"/>
    </row>
    <row r="62" spans="1:12" s="122" customFormat="1" ht="15.75" customHeight="1" thickBot="1">
      <c r="A62" s="158"/>
      <c r="B62" s="159"/>
      <c r="C62" s="159"/>
      <c r="D62" s="159"/>
      <c r="E62" s="159"/>
      <c r="F62" s="160"/>
      <c r="G62" s="161"/>
      <c r="H62" s="162"/>
      <c r="I62" s="163"/>
      <c r="J62" s="631"/>
      <c r="K62" s="632"/>
      <c r="L62" s="124"/>
    </row>
    <row r="63" spans="1:12" s="122" customFormat="1" ht="12.6" thickBot="1">
      <c r="A63" s="580" t="s">
        <v>65</v>
      </c>
      <c r="B63" s="581"/>
      <c r="C63" s="581"/>
      <c r="D63" s="581"/>
      <c r="E63" s="581"/>
      <c r="F63" s="581"/>
      <c r="G63" s="581"/>
      <c r="H63" s="581"/>
      <c r="I63" s="581"/>
      <c r="J63" s="581"/>
      <c r="K63" s="586"/>
      <c r="L63" s="140">
        <f>SUM(L45:L62)</f>
        <v>5485.2740124540005</v>
      </c>
    </row>
    <row r="64" spans="1:12" s="122" customFormat="1" ht="11.4">
      <c r="A64" s="165"/>
      <c r="B64" s="142"/>
      <c r="C64" s="142"/>
      <c r="D64" s="142"/>
      <c r="E64" s="142"/>
      <c r="F64" s="142"/>
      <c r="G64" s="142"/>
      <c r="H64" s="142"/>
      <c r="I64" s="142"/>
      <c r="J64" s="142"/>
      <c r="K64" s="142"/>
      <c r="L64" s="143"/>
    </row>
    <row r="65" spans="1:12" s="122" customFormat="1">
      <c r="A65" s="144" t="s">
        <v>70</v>
      </c>
      <c r="B65" s="392"/>
      <c r="C65" s="392"/>
      <c r="D65" s="392"/>
      <c r="E65" s="392"/>
      <c r="F65" s="392"/>
      <c r="G65" s="392"/>
      <c r="H65" s="392"/>
      <c r="I65" s="392"/>
      <c r="J65" s="392"/>
      <c r="K65" s="392"/>
      <c r="L65" s="167"/>
    </row>
    <row r="66" spans="1:12" s="122" customFormat="1" ht="3.75" customHeight="1" thickBot="1">
      <c r="A66" s="165"/>
      <c r="B66" s="142"/>
      <c r="C66" s="142"/>
      <c r="D66" s="142"/>
      <c r="E66" s="142"/>
      <c r="F66" s="142"/>
      <c r="G66" s="142"/>
      <c r="H66" s="142"/>
      <c r="I66" s="142"/>
      <c r="J66" s="142"/>
      <c r="K66" s="142"/>
      <c r="L66" s="143"/>
    </row>
    <row r="67" spans="1:12" s="122" customFormat="1" ht="36" customHeight="1">
      <c r="A67" s="575" t="s">
        <v>71</v>
      </c>
      <c r="B67" s="576"/>
      <c r="C67" s="576"/>
      <c r="D67" s="576"/>
      <c r="E67" s="577"/>
      <c r="F67" s="168" t="s">
        <v>54</v>
      </c>
      <c r="G67" s="169" t="s">
        <v>72</v>
      </c>
      <c r="H67" s="170" t="s">
        <v>73</v>
      </c>
      <c r="I67" s="169" t="s">
        <v>74</v>
      </c>
      <c r="J67" s="587" t="s">
        <v>75</v>
      </c>
      <c r="K67" s="577"/>
      <c r="L67" s="171" t="s">
        <v>60</v>
      </c>
    </row>
    <row r="68" spans="1:12" s="122" customFormat="1" ht="11.4">
      <c r="A68" s="611" t="s">
        <v>165</v>
      </c>
      <c r="B68" s="612"/>
      <c r="C68" s="612"/>
      <c r="D68" s="612"/>
      <c r="E68" s="389"/>
      <c r="F68" s="234" t="s">
        <v>119</v>
      </c>
      <c r="G68" s="173">
        <v>0.02</v>
      </c>
      <c r="H68" s="392">
        <v>37.200000000000003</v>
      </c>
      <c r="I68" s="393">
        <f>+G68*H68</f>
        <v>0.74400000000000011</v>
      </c>
      <c r="J68" s="631">
        <f>1211.24*1.0562</f>
        <v>1279.311688</v>
      </c>
      <c r="K68" s="632"/>
      <c r="L68" s="124">
        <f>+I68*J68</f>
        <v>951.80789587200013</v>
      </c>
    </row>
    <row r="69" spans="1:12" s="122" customFormat="1" ht="12" thickBot="1">
      <c r="A69" s="176"/>
      <c r="B69" s="136"/>
      <c r="C69" s="136"/>
      <c r="D69" s="136"/>
      <c r="E69" s="136"/>
      <c r="F69" s="177"/>
      <c r="G69" s="178"/>
      <c r="H69" s="148"/>
      <c r="I69" s="178"/>
      <c r="J69" s="588"/>
      <c r="K69" s="589"/>
      <c r="L69" s="179"/>
    </row>
    <row r="70" spans="1:12" s="122" customFormat="1" ht="12.6" thickBot="1">
      <c r="A70" s="590" t="s">
        <v>65</v>
      </c>
      <c r="B70" s="582"/>
      <c r="C70" s="582"/>
      <c r="D70" s="582"/>
      <c r="E70" s="582"/>
      <c r="F70" s="582"/>
      <c r="G70" s="582"/>
      <c r="H70" s="582"/>
      <c r="I70" s="582"/>
      <c r="J70" s="582"/>
      <c r="K70" s="583"/>
      <c r="L70" s="180">
        <f>SUM(L68:L69)</f>
        <v>951.80789587200013</v>
      </c>
    </row>
    <row r="71" spans="1:12" s="122" customFormat="1" ht="11.4">
      <c r="A71" s="165"/>
      <c r="B71" s="142"/>
      <c r="C71" s="142"/>
      <c r="D71" s="142"/>
      <c r="E71" s="142"/>
      <c r="F71" s="142"/>
      <c r="G71" s="142"/>
      <c r="H71" s="142"/>
      <c r="I71" s="142"/>
      <c r="J71" s="142"/>
      <c r="K71" s="142"/>
      <c r="L71" s="143"/>
    </row>
    <row r="72" spans="1:12">
      <c r="A72" s="144" t="s">
        <v>78</v>
      </c>
      <c r="B72" s="285"/>
      <c r="C72" s="285"/>
      <c r="D72" s="285"/>
      <c r="E72" s="285"/>
      <c r="F72" s="285"/>
      <c r="G72" s="285"/>
      <c r="H72" s="285"/>
      <c r="I72" s="285"/>
      <c r="J72" s="285"/>
      <c r="K72" s="285"/>
      <c r="L72" s="146"/>
    </row>
    <row r="73" spans="1:12" s="122" customFormat="1" ht="3.75" customHeight="1" thickBot="1">
      <c r="A73" s="165"/>
      <c r="B73" s="142"/>
      <c r="C73" s="142"/>
      <c r="D73" s="142"/>
      <c r="E73" s="142"/>
      <c r="F73" s="142"/>
      <c r="G73" s="142"/>
      <c r="H73" s="142"/>
      <c r="I73" s="142"/>
      <c r="J73" s="142"/>
      <c r="K73" s="142"/>
      <c r="L73" s="143"/>
    </row>
    <row r="74" spans="1:12" s="122" customFormat="1" ht="25.5" customHeight="1">
      <c r="A74" s="575" t="s">
        <v>52</v>
      </c>
      <c r="B74" s="576"/>
      <c r="C74" s="576"/>
      <c r="D74" s="576"/>
      <c r="E74" s="576"/>
      <c r="F74" s="577"/>
      <c r="G74" s="181" t="s">
        <v>79</v>
      </c>
      <c r="H74" s="170" t="s">
        <v>80</v>
      </c>
      <c r="I74" s="169" t="s">
        <v>81</v>
      </c>
      <c r="J74" s="578" t="s">
        <v>59</v>
      </c>
      <c r="K74" s="579"/>
      <c r="L74" s="182" t="s">
        <v>60</v>
      </c>
    </row>
    <row r="75" spans="1:12" s="122" customFormat="1" ht="11.4">
      <c r="A75" s="244" t="s">
        <v>103</v>
      </c>
      <c r="B75" s="150"/>
      <c r="C75" s="150"/>
      <c r="D75" s="150"/>
      <c r="E75" s="150"/>
      <c r="F75" s="151"/>
      <c r="G75" s="123">
        <f>135330.8*1.1001</f>
        <v>148877.41308</v>
      </c>
      <c r="H75" s="183">
        <v>1.85</v>
      </c>
      <c r="I75" s="127">
        <f>+G75*H75</f>
        <v>275423.21419800003</v>
      </c>
      <c r="J75" s="591">
        <v>3200</v>
      </c>
      <c r="K75" s="592"/>
      <c r="L75" s="124">
        <f>+I75/J75</f>
        <v>86.069754436875016</v>
      </c>
    </row>
    <row r="76" spans="1:12" s="122" customFormat="1" ht="12" thickBot="1">
      <c r="A76" s="238" t="s">
        <v>83</v>
      </c>
      <c r="B76" s="184"/>
      <c r="C76" s="184"/>
      <c r="D76" s="184"/>
      <c r="E76" s="184"/>
      <c r="F76" s="151"/>
      <c r="G76" s="123">
        <f>57668.24*1.101</f>
        <v>63492.732239999998</v>
      </c>
      <c r="H76" s="183">
        <v>1.85</v>
      </c>
      <c r="I76" s="127">
        <f>+G76*H76</f>
        <v>117461.554644</v>
      </c>
      <c r="J76" s="591">
        <v>3200</v>
      </c>
      <c r="K76" s="592"/>
      <c r="L76" s="124">
        <f>+I76/J76</f>
        <v>36.706735826250004</v>
      </c>
    </row>
    <row r="77" spans="1:12" s="122" customFormat="1" ht="12.6" thickBot="1">
      <c r="A77" s="580" t="s">
        <v>65</v>
      </c>
      <c r="B77" s="581"/>
      <c r="C77" s="581"/>
      <c r="D77" s="581"/>
      <c r="E77" s="581"/>
      <c r="F77" s="581"/>
      <c r="G77" s="581"/>
      <c r="H77" s="581"/>
      <c r="I77" s="581"/>
      <c r="J77" s="581"/>
      <c r="K77" s="586"/>
      <c r="L77" s="140">
        <f>SUM(L75:L76)</f>
        <v>122.77649026312503</v>
      </c>
    </row>
    <row r="78" spans="1:12" s="122" customFormat="1" ht="8.25" customHeight="1" thickBot="1">
      <c r="A78" s="165"/>
      <c r="B78" s="142"/>
      <c r="C78" s="142"/>
      <c r="D78" s="142"/>
      <c r="E78" s="142"/>
      <c r="F78" s="142"/>
      <c r="G78" s="142"/>
      <c r="H78" s="142"/>
      <c r="I78" s="142"/>
      <c r="J78" s="142"/>
      <c r="K78" s="142"/>
      <c r="L78" s="143"/>
    </row>
    <row r="79" spans="1:12" s="122" customFormat="1" ht="12.6" thickBot="1">
      <c r="A79" s="580" t="s">
        <v>84</v>
      </c>
      <c r="B79" s="581"/>
      <c r="C79" s="581"/>
      <c r="D79" s="581"/>
      <c r="E79" s="581"/>
      <c r="F79" s="581"/>
      <c r="G79" s="581"/>
      <c r="H79" s="581"/>
      <c r="I79" s="581"/>
      <c r="J79" s="581"/>
      <c r="K79" s="586"/>
      <c r="L79" s="140">
        <f>+L40+L63+L70+L77</f>
        <v>7717.7043784917569</v>
      </c>
    </row>
    <row r="80" spans="1:12" s="122" customFormat="1" ht="9" customHeight="1">
      <c r="A80" s="165"/>
      <c r="B80" s="142"/>
      <c r="C80" s="142"/>
      <c r="D80" s="142"/>
      <c r="E80" s="142"/>
      <c r="F80" s="142"/>
      <c r="G80" s="142"/>
      <c r="H80" s="142"/>
      <c r="I80" s="142"/>
      <c r="J80" s="142"/>
      <c r="K80" s="142"/>
      <c r="L80" s="143"/>
    </row>
    <row r="81" spans="1:12">
      <c r="A81" s="144" t="s">
        <v>85</v>
      </c>
      <c r="B81" s="285"/>
      <c r="C81" s="285"/>
      <c r="D81" s="285"/>
      <c r="E81" s="285"/>
      <c r="F81" s="285"/>
      <c r="G81" s="285"/>
      <c r="H81" s="285"/>
      <c r="I81" s="285"/>
      <c r="J81" s="285"/>
      <c r="K81" s="285"/>
      <c r="L81" s="146"/>
    </row>
    <row r="82" spans="1:12" s="122" customFormat="1" ht="3.75" customHeight="1" thickBot="1">
      <c r="A82" s="165"/>
      <c r="B82" s="142"/>
      <c r="C82" s="142"/>
      <c r="D82" s="142"/>
      <c r="E82" s="142"/>
      <c r="F82" s="142"/>
      <c r="G82" s="142"/>
      <c r="H82" s="142"/>
      <c r="I82" s="142"/>
      <c r="J82" s="142"/>
      <c r="K82" s="142"/>
      <c r="L82" s="143"/>
    </row>
    <row r="83" spans="1:12" s="122" customFormat="1" ht="12">
      <c r="A83" s="559" t="s">
        <v>52</v>
      </c>
      <c r="B83" s="560"/>
      <c r="C83" s="560"/>
      <c r="D83" s="560"/>
      <c r="E83" s="560"/>
      <c r="F83" s="560"/>
      <c r="G83" s="382"/>
      <c r="H83" s="385"/>
      <c r="I83" s="186" t="s">
        <v>86</v>
      </c>
      <c r="J83" s="593" t="s">
        <v>87</v>
      </c>
      <c r="K83" s="594"/>
      <c r="L83" s="187"/>
    </row>
    <row r="84" spans="1:12" s="122" customFormat="1" ht="11.4">
      <c r="A84" s="605" t="s">
        <v>88</v>
      </c>
      <c r="B84" s="606"/>
      <c r="C84" s="606"/>
      <c r="D84" s="606"/>
      <c r="E84" s="606"/>
      <c r="F84" s="606"/>
      <c r="G84" s="188"/>
      <c r="H84" s="189"/>
      <c r="I84" s="226">
        <v>0.2</v>
      </c>
      <c r="J84" s="607">
        <f>+$L$79*I84</f>
        <v>1543.5408756983516</v>
      </c>
      <c r="K84" s="608"/>
      <c r="L84" s="191"/>
    </row>
    <row r="85" spans="1:12" s="122" customFormat="1" ht="11.4">
      <c r="A85" s="192" t="s">
        <v>89</v>
      </c>
      <c r="B85" s="130"/>
      <c r="C85" s="130"/>
      <c r="D85" s="130"/>
      <c r="E85" s="130"/>
      <c r="F85" s="130"/>
      <c r="G85" s="188"/>
      <c r="H85" s="189"/>
      <c r="I85" s="193">
        <v>0.05</v>
      </c>
      <c r="J85" s="607">
        <f t="shared" ref="J85:J86" si="1">+$L$79*I85</f>
        <v>385.88521892458789</v>
      </c>
      <c r="K85" s="608"/>
      <c r="L85" s="191"/>
    </row>
    <row r="86" spans="1:12" s="122" customFormat="1" ht="12" thickBot="1">
      <c r="A86" s="176" t="s">
        <v>23</v>
      </c>
      <c r="B86" s="136"/>
      <c r="C86" s="136"/>
      <c r="D86" s="136"/>
      <c r="E86" s="136"/>
      <c r="F86" s="136"/>
      <c r="G86" s="194"/>
      <c r="H86" s="195"/>
      <c r="I86" s="193">
        <v>0.05</v>
      </c>
      <c r="J86" s="607">
        <f t="shared" si="1"/>
        <v>385.88521892458789</v>
      </c>
      <c r="K86" s="608"/>
      <c r="L86" s="191"/>
    </row>
    <row r="87" spans="1:12" s="122" customFormat="1" ht="12.6" thickBot="1">
      <c r="A87" s="580" t="s">
        <v>65</v>
      </c>
      <c r="B87" s="581"/>
      <c r="C87" s="581"/>
      <c r="D87" s="581"/>
      <c r="E87" s="581"/>
      <c r="F87" s="581"/>
      <c r="G87" s="581"/>
      <c r="H87" s="581"/>
      <c r="I87" s="581"/>
      <c r="J87" s="581"/>
      <c r="K87" s="586"/>
      <c r="L87" s="140">
        <f>SUM(J84:K86)</f>
        <v>2315.3113135475273</v>
      </c>
    </row>
    <row r="88" spans="1:12" s="122" customFormat="1" ht="7.5" customHeight="1" thickBot="1">
      <c r="A88" s="165"/>
      <c r="B88" s="142"/>
      <c r="C88" s="142"/>
      <c r="D88" s="142"/>
      <c r="E88" s="142"/>
      <c r="F88" s="142"/>
      <c r="G88" s="142"/>
      <c r="H88" s="142"/>
      <c r="I88" s="142"/>
      <c r="J88" s="142"/>
      <c r="K88" s="142"/>
      <c r="L88" s="143"/>
    </row>
    <row r="89" spans="1:12" s="122" customFormat="1" ht="12.6" thickBot="1">
      <c r="A89" s="580" t="s">
        <v>90</v>
      </c>
      <c r="B89" s="581"/>
      <c r="C89" s="581"/>
      <c r="D89" s="581"/>
      <c r="E89" s="581"/>
      <c r="F89" s="581"/>
      <c r="G89" s="581"/>
      <c r="H89" s="581"/>
      <c r="I89" s="581"/>
      <c r="J89" s="581"/>
      <c r="K89" s="586"/>
      <c r="L89" s="140">
        <f>+L79+L87</f>
        <v>10033.015692039284</v>
      </c>
    </row>
    <row r="90" spans="1:12">
      <c r="A90" s="76"/>
      <c r="B90" s="77"/>
      <c r="C90" s="77"/>
      <c r="D90" s="77"/>
      <c r="E90" s="77"/>
      <c r="F90" s="77"/>
      <c r="G90" s="77"/>
      <c r="H90" s="77"/>
      <c r="I90" s="77"/>
      <c r="J90" s="77"/>
      <c r="K90" s="77"/>
      <c r="L90" s="78"/>
    </row>
    <row r="91" spans="1:12">
      <c r="A91" s="105"/>
      <c r="B91" s="45"/>
      <c r="C91" s="45"/>
      <c r="D91" s="45"/>
      <c r="E91" s="45"/>
      <c r="F91" s="45"/>
      <c r="G91" s="45"/>
      <c r="H91" s="45"/>
      <c r="I91" s="45"/>
      <c r="J91" s="45"/>
      <c r="K91" s="45"/>
      <c r="L91" s="84"/>
    </row>
    <row r="92" spans="1:12">
      <c r="A92" s="105"/>
      <c r="B92" s="45"/>
      <c r="C92" s="45"/>
      <c r="D92" s="45"/>
      <c r="E92" s="45"/>
      <c r="F92" s="45"/>
      <c r="G92" s="45"/>
      <c r="H92" s="45"/>
      <c r="I92" s="45"/>
      <c r="J92" s="45"/>
      <c r="K92" s="45"/>
      <c r="L92" s="84"/>
    </row>
    <row r="93" spans="1:12">
      <c r="A93" s="105"/>
      <c r="B93" s="45"/>
      <c r="C93" s="45"/>
      <c r="D93" s="45"/>
      <c r="E93" s="45"/>
      <c r="F93" s="45"/>
      <c r="G93" s="45"/>
      <c r="H93" s="45"/>
      <c r="I93" s="45"/>
      <c r="J93" s="45"/>
      <c r="K93" s="45"/>
      <c r="L93" s="84"/>
    </row>
    <row r="94" spans="1:12" s="122" customFormat="1" ht="11.4">
      <c r="A94" s="196"/>
      <c r="B94" s="197"/>
      <c r="C94" s="197"/>
      <c r="D94" s="198" t="s">
        <v>91</v>
      </c>
      <c r="E94" s="198"/>
      <c r="F94" s="198"/>
      <c r="G94" s="198"/>
      <c r="H94" s="198"/>
      <c r="I94" s="197"/>
      <c r="J94" s="197"/>
      <c r="K94" s="197"/>
      <c r="L94" s="199"/>
    </row>
    <row r="95" spans="1:12" s="122" customFormat="1" ht="11.4">
      <c r="A95" s="196"/>
      <c r="B95" s="197"/>
      <c r="C95" s="197"/>
      <c r="D95" s="197" t="s">
        <v>92</v>
      </c>
      <c r="E95" s="197"/>
      <c r="F95" s="197"/>
      <c r="G95" s="197"/>
      <c r="H95" s="197"/>
      <c r="I95" s="197"/>
      <c r="J95" s="197"/>
      <c r="K95" s="197"/>
      <c r="L95" s="199"/>
    </row>
    <row r="96" spans="1:12">
      <c r="A96" s="105"/>
      <c r="B96" s="45"/>
      <c r="C96" s="45"/>
      <c r="D96" s="45" t="s">
        <v>93</v>
      </c>
      <c r="E96" s="45"/>
      <c r="F96" s="45"/>
      <c r="G96" s="45"/>
      <c r="H96" s="45"/>
      <c r="I96" s="45"/>
      <c r="J96" s="45"/>
      <c r="K96" s="45"/>
      <c r="L96" s="84"/>
    </row>
    <row r="97" spans="1:12">
      <c r="A97" s="105"/>
      <c r="B97" s="45"/>
      <c r="C97" s="45"/>
      <c r="D97" s="45" t="s">
        <v>94</v>
      </c>
      <c r="E97" s="45"/>
      <c r="F97" s="45"/>
      <c r="G97" s="45"/>
      <c r="H97" s="45"/>
      <c r="I97" s="45"/>
      <c r="J97" s="45"/>
      <c r="K97" s="45"/>
      <c r="L97" s="84"/>
    </row>
    <row r="98" spans="1:12" ht="13.8" thickBot="1">
      <c r="A98" s="105"/>
      <c r="B98" s="45"/>
      <c r="C98" s="45"/>
      <c r="D98" s="45"/>
      <c r="E98" s="45" t="s">
        <v>95</v>
      </c>
      <c r="F98" s="45"/>
      <c r="G98" s="45"/>
      <c r="H98" s="45"/>
      <c r="I98" s="45"/>
      <c r="J98" s="45"/>
      <c r="K98" s="45"/>
      <c r="L98" s="84"/>
    </row>
    <row r="99" spans="1:12">
      <c r="A99" s="200" t="s">
        <v>96</v>
      </c>
      <c r="B99" s="201"/>
      <c r="C99" s="201"/>
      <c r="D99" s="201"/>
      <c r="E99" s="201"/>
      <c r="F99" s="201"/>
      <c r="G99" s="201"/>
      <c r="H99" s="201"/>
      <c r="I99" s="201"/>
      <c r="J99" s="201"/>
      <c r="K99" s="201"/>
      <c r="L99" s="202"/>
    </row>
    <row r="100" spans="1:12">
      <c r="A100" s="203"/>
      <c r="B100" s="204"/>
      <c r="C100" s="204"/>
      <c r="D100" s="204"/>
      <c r="E100" s="204"/>
      <c r="F100" s="204"/>
      <c r="G100" s="204"/>
      <c r="H100" s="204"/>
      <c r="I100" s="204"/>
      <c r="J100" s="204"/>
      <c r="K100" s="204"/>
      <c r="L100" s="205"/>
    </row>
    <row r="101" spans="1:12">
      <c r="A101" s="203"/>
      <c r="B101" s="204"/>
      <c r="C101" s="204"/>
      <c r="D101" s="204"/>
      <c r="E101" s="204"/>
      <c r="F101" s="204"/>
      <c r="G101" s="204"/>
      <c r="H101" s="204"/>
      <c r="I101" s="204"/>
      <c r="J101" s="204"/>
      <c r="K101" s="204"/>
      <c r="L101" s="205"/>
    </row>
    <row r="102" spans="1:12">
      <c r="A102" s="203"/>
      <c r="B102" s="204"/>
      <c r="C102" s="204"/>
      <c r="D102" s="204"/>
      <c r="E102" s="204"/>
      <c r="F102" s="204"/>
      <c r="G102" s="204"/>
      <c r="H102" s="204"/>
      <c r="I102" s="204"/>
      <c r="J102" s="204"/>
      <c r="K102" s="204"/>
      <c r="L102" s="205"/>
    </row>
    <row r="103" spans="1:12" ht="13.8" thickBot="1">
      <c r="A103" s="206"/>
      <c r="B103" s="207"/>
      <c r="C103" s="207"/>
      <c r="D103" s="207"/>
      <c r="E103" s="207"/>
      <c r="F103" s="207"/>
      <c r="G103" s="207"/>
      <c r="H103" s="207"/>
      <c r="I103" s="207"/>
      <c r="J103" s="207"/>
      <c r="K103" s="207"/>
      <c r="L103" s="208"/>
    </row>
    <row r="104" spans="1:12">
      <c r="A104" s="209"/>
      <c r="B104" s="210"/>
      <c r="C104" s="210"/>
      <c r="D104" s="210"/>
      <c r="E104" s="210"/>
      <c r="F104" s="210"/>
      <c r="G104" s="210"/>
      <c r="H104" s="210"/>
      <c r="I104" s="210"/>
      <c r="J104" s="210"/>
      <c r="K104" s="210"/>
      <c r="L104" s="211"/>
    </row>
    <row r="105" spans="1:12">
      <c r="A105" s="68" t="s">
        <v>97</v>
      </c>
      <c r="B105" s="70"/>
      <c r="C105" s="70"/>
      <c r="D105" s="70"/>
      <c r="E105" s="70"/>
      <c r="F105" s="70"/>
      <c r="G105" s="70"/>
      <c r="H105" s="70"/>
      <c r="I105" s="70"/>
      <c r="J105" s="70"/>
      <c r="K105" s="70"/>
      <c r="L105" s="73"/>
    </row>
    <row r="106" spans="1:12" ht="17.25" customHeight="1">
      <c r="A106" s="595" t="s">
        <v>98</v>
      </c>
      <c r="B106" s="596"/>
      <c r="C106" s="596"/>
      <c r="D106" s="596"/>
      <c r="E106" s="596"/>
      <c r="F106" s="596"/>
      <c r="G106" s="596"/>
      <c r="H106" s="596"/>
      <c r="I106" s="596"/>
      <c r="J106" s="596"/>
      <c r="K106" s="596"/>
      <c r="L106" s="597"/>
    </row>
    <row r="107" spans="1:12" ht="17.25" customHeight="1">
      <c r="A107" s="595"/>
      <c r="B107" s="596"/>
      <c r="C107" s="596"/>
      <c r="D107" s="596"/>
      <c r="E107" s="596"/>
      <c r="F107" s="596"/>
      <c r="G107" s="596"/>
      <c r="H107" s="596"/>
      <c r="I107" s="596"/>
      <c r="J107" s="596"/>
      <c r="K107" s="596"/>
      <c r="L107" s="597"/>
    </row>
    <row r="108" spans="1:12" ht="18.75" customHeight="1">
      <c r="A108" s="598" t="s">
        <v>99</v>
      </c>
      <c r="B108" s="599"/>
      <c r="C108" s="599"/>
      <c r="D108" s="599"/>
      <c r="E108" s="599"/>
      <c r="F108" s="599"/>
      <c r="G108" s="599"/>
      <c r="H108" s="599"/>
      <c r="I108" s="599"/>
      <c r="J108" s="599"/>
      <c r="K108" s="599"/>
      <c r="L108" s="600"/>
    </row>
    <row r="109" spans="1:12" ht="21.75" customHeight="1">
      <c r="A109" s="598"/>
      <c r="B109" s="599"/>
      <c r="C109" s="599"/>
      <c r="D109" s="599"/>
      <c r="E109" s="599"/>
      <c r="F109" s="599"/>
      <c r="G109" s="599"/>
      <c r="H109" s="599"/>
      <c r="I109" s="599"/>
      <c r="J109" s="599"/>
      <c r="K109" s="599"/>
      <c r="L109" s="600"/>
    </row>
    <row r="110" spans="1:12">
      <c r="A110" s="386"/>
      <c r="B110" s="387"/>
      <c r="C110" s="387"/>
      <c r="D110" s="387"/>
      <c r="E110" s="387"/>
      <c r="F110" s="387"/>
      <c r="G110" s="387"/>
      <c r="H110" s="387"/>
      <c r="I110" s="387"/>
      <c r="J110" s="387"/>
      <c r="K110" s="387"/>
      <c r="L110" s="388"/>
    </row>
    <row r="111" spans="1:12">
      <c r="A111" s="386"/>
      <c r="B111" s="387"/>
      <c r="C111" s="387"/>
      <c r="D111" s="387"/>
      <c r="E111" s="387"/>
      <c r="F111" s="387"/>
      <c r="G111" s="387"/>
      <c r="H111" s="387"/>
      <c r="I111" s="387"/>
      <c r="J111" s="387"/>
      <c r="K111" s="387"/>
      <c r="L111" s="388"/>
    </row>
    <row r="112" spans="1:12">
      <c r="A112" s="386"/>
      <c r="B112" s="387"/>
      <c r="C112" s="387"/>
      <c r="D112" s="387"/>
      <c r="E112" s="387"/>
      <c r="F112" s="387"/>
      <c r="G112" s="387"/>
      <c r="H112" s="387"/>
      <c r="I112" s="387"/>
      <c r="J112" s="387"/>
      <c r="K112" s="387"/>
      <c r="L112" s="388"/>
    </row>
    <row r="113" spans="1:12">
      <c r="A113" s="68"/>
      <c r="B113" s="70"/>
      <c r="C113" s="70"/>
      <c r="D113" s="70"/>
      <c r="E113" s="70"/>
      <c r="F113" s="70"/>
      <c r="G113" s="70"/>
      <c r="H113" s="70"/>
      <c r="I113" s="70"/>
      <c r="J113" s="70"/>
      <c r="K113" s="70"/>
      <c r="L113" s="73"/>
    </row>
    <row r="114" spans="1:12" s="122" customFormat="1" ht="11.4">
      <c r="A114" s="196"/>
      <c r="B114" s="197"/>
      <c r="C114" s="197"/>
      <c r="D114" s="197" t="s">
        <v>91</v>
      </c>
      <c r="E114" s="198"/>
      <c r="F114" s="197"/>
      <c r="G114" s="197"/>
      <c r="H114" s="197"/>
      <c r="I114" s="197"/>
      <c r="J114" s="197"/>
      <c r="K114" s="197"/>
      <c r="L114" s="199"/>
    </row>
    <row r="115" spans="1:12" s="122" customFormat="1" ht="11.4">
      <c r="A115" s="196"/>
      <c r="B115" s="197"/>
      <c r="C115" s="197"/>
      <c r="D115" s="212" t="s">
        <v>92</v>
      </c>
      <c r="E115" s="197"/>
      <c r="F115" s="212"/>
      <c r="G115" s="212"/>
      <c r="H115" s="212"/>
      <c r="I115" s="197"/>
      <c r="J115" s="197"/>
      <c r="K115" s="197"/>
      <c r="L115" s="199"/>
    </row>
    <row r="116" spans="1:12">
      <c r="A116" s="105"/>
      <c r="B116" s="45"/>
      <c r="C116" s="45"/>
      <c r="D116" s="213" t="s">
        <v>100</v>
      </c>
      <c r="E116" s="45"/>
      <c r="F116" s="213"/>
      <c r="G116" s="213"/>
      <c r="H116" s="213"/>
      <c r="I116" s="45"/>
      <c r="J116" s="45"/>
      <c r="K116" s="45"/>
      <c r="L116" s="84"/>
    </row>
    <row r="117" spans="1:12">
      <c r="A117" s="214"/>
      <c r="B117" s="70"/>
      <c r="C117" s="70"/>
      <c r="D117" s="45" t="s">
        <v>94</v>
      </c>
      <c r="E117" s="45"/>
      <c r="F117" s="45"/>
      <c r="G117" s="45"/>
      <c r="H117" s="45"/>
      <c r="I117" s="70"/>
      <c r="J117" s="70"/>
      <c r="K117" s="70"/>
      <c r="L117" s="73"/>
    </row>
    <row r="118" spans="1:12" ht="13.5" customHeight="1">
      <c r="A118" s="214"/>
      <c r="B118" s="70"/>
      <c r="C118" s="70"/>
      <c r="D118" s="70"/>
      <c r="E118" s="45"/>
      <c r="F118" s="45"/>
      <c r="G118" s="45"/>
      <c r="H118" s="45"/>
      <c r="I118" s="70"/>
      <c r="J118" s="70"/>
      <c r="K118" s="70"/>
      <c r="L118" s="73"/>
    </row>
    <row r="119" spans="1:12">
      <c r="A119" s="215" t="s">
        <v>101</v>
      </c>
      <c r="B119" s="216"/>
      <c r="C119" s="216"/>
      <c r="D119" s="45"/>
      <c r="E119" s="45"/>
      <c r="F119" s="45"/>
      <c r="G119" s="45"/>
      <c r="H119" s="601"/>
      <c r="I119" s="601"/>
      <c r="J119" s="601"/>
      <c r="K119" s="601"/>
      <c r="L119" s="602"/>
    </row>
    <row r="120" spans="1:12" ht="13.8" thickBot="1">
      <c r="A120" s="217" t="s">
        <v>102</v>
      </c>
      <c r="B120" s="218"/>
      <c r="C120" s="218"/>
      <c r="D120" s="219"/>
      <c r="E120" s="219"/>
      <c r="F120" s="219"/>
      <c r="G120" s="219"/>
      <c r="H120" s="603"/>
      <c r="I120" s="603"/>
      <c r="J120" s="603"/>
      <c r="K120" s="603"/>
      <c r="L120" s="604"/>
    </row>
  </sheetData>
  <mergeCells count="75">
    <mergeCell ref="I1:I2"/>
    <mergeCell ref="J1:L2"/>
    <mergeCell ref="B2:H2"/>
    <mergeCell ref="B3:H3"/>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 ref="I18:J18"/>
    <mergeCell ref="E25:F25"/>
    <mergeCell ref="B29:H29"/>
    <mergeCell ref="J29:K29"/>
    <mergeCell ref="J30:K30"/>
    <mergeCell ref="A27:L27"/>
    <mergeCell ref="A34:F34"/>
    <mergeCell ref="G34:H34"/>
    <mergeCell ref="J34:K34"/>
    <mergeCell ref="J61:K61"/>
    <mergeCell ref="G37:H37"/>
    <mergeCell ref="J37:K37"/>
    <mergeCell ref="J39:K39"/>
    <mergeCell ref="G35:H35"/>
    <mergeCell ref="J35:K35"/>
    <mergeCell ref="J36:K36"/>
    <mergeCell ref="A40:K40"/>
    <mergeCell ref="A44:G44"/>
    <mergeCell ref="J44:K44"/>
    <mergeCell ref="J45:K45"/>
    <mergeCell ref="J46:K46"/>
    <mergeCell ref="J76:K76"/>
    <mergeCell ref="J62:K62"/>
    <mergeCell ref="A63:K63"/>
    <mergeCell ref="A67:E67"/>
    <mergeCell ref="J67:K67"/>
    <mergeCell ref="J68:K68"/>
    <mergeCell ref="A68:D68"/>
    <mergeCell ref="J69:K69"/>
    <mergeCell ref="A70:K70"/>
    <mergeCell ref="A74:F74"/>
    <mergeCell ref="J74:K74"/>
    <mergeCell ref="J75:K75"/>
    <mergeCell ref="A77:K77"/>
    <mergeCell ref="A79:K79"/>
    <mergeCell ref="A83:F83"/>
    <mergeCell ref="J83:K83"/>
    <mergeCell ref="A84:F84"/>
    <mergeCell ref="J84:K84"/>
    <mergeCell ref="H119:L120"/>
    <mergeCell ref="J38:K38"/>
    <mergeCell ref="A35:F35"/>
    <mergeCell ref="A36:F36"/>
    <mergeCell ref="A37:F37"/>
    <mergeCell ref="A38:F38"/>
    <mergeCell ref="A39:F39"/>
    <mergeCell ref="G36:H36"/>
    <mergeCell ref="G38:H38"/>
    <mergeCell ref="G39:H39"/>
    <mergeCell ref="J85:K85"/>
    <mergeCell ref="J86:K86"/>
    <mergeCell ref="A87:K87"/>
    <mergeCell ref="A89:K89"/>
    <mergeCell ref="A106:L107"/>
    <mergeCell ref="A108:L10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PRESUPUESTO OFICIAL</vt:lpstr>
      <vt:lpstr>PROPUESTA ECONÓMICA</vt:lpstr>
      <vt:lpstr>201.7</vt:lpstr>
      <vt:lpstr>310.1</vt:lpstr>
      <vt:lpstr>320.1</vt:lpstr>
      <vt:lpstr>330.1</vt:lpstr>
      <vt:lpstr>420.2</vt:lpstr>
      <vt:lpstr>430.1.1</vt:lpstr>
    </vt:vector>
  </TitlesOfParts>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Usuario de Windows</cp:lastModifiedBy>
  <cp:revision/>
  <dcterms:created xsi:type="dcterms:W3CDTF">2019-10-21T22:32:16Z</dcterms:created>
  <dcterms:modified xsi:type="dcterms:W3CDTF">2022-05-02T15:43:14Z</dcterms:modified>
</cp:coreProperties>
</file>